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5" windowHeight="9105" activeTab="1"/>
  </bookViews>
  <sheets>
    <sheet name="звіт за2019" sheetId="1" r:id="rId1"/>
    <sheet name="звіт за2020" sheetId="2" r:id="rId2"/>
  </sheets>
  <externalReferences>
    <externalReference r:id="rId5"/>
  </externalReferences>
  <definedNames>
    <definedName name="_xlnm.Print_Area" localSheetId="0">'звіт за2019'!$A$1:$M$78</definedName>
    <definedName name="_xlnm.Print_Area" localSheetId="1">'звіт за2020'!$A$1:$M$198</definedName>
  </definedNames>
  <calcPr fullCalcOnLoad="1" refMode="R1C1"/>
</workbook>
</file>

<file path=xl/sharedStrings.xml><?xml version="1.0" encoding="utf-8"?>
<sst xmlns="http://schemas.openxmlformats.org/spreadsheetml/2006/main" count="529" uniqueCount="196">
  <si>
    <t>1.</t>
  </si>
  <si>
    <t>2.</t>
  </si>
  <si>
    <t>3.</t>
  </si>
  <si>
    <t>(КФКВК)</t>
  </si>
  <si>
    <t>4.</t>
  </si>
  <si>
    <t>N з/п</t>
  </si>
  <si>
    <t>Завдання</t>
  </si>
  <si>
    <t>Усього</t>
  </si>
  <si>
    <t>Одиниця виміру</t>
  </si>
  <si>
    <t>Джерело інформації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</si>
  <si>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</si>
  <si>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</si>
  <si>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</si>
  <si>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</si>
  <si>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</si>
  <si>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</si>
  <si>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</si>
  <si>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</si>
  <si>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</si>
  <si>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</si>
  <si>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</si>
  <si>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</si>
  <si>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</si>
  <si>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</si>
  <si>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</si>
  <si>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</si>
  <si>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</si>
  <si>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</si>
  <si>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</si>
  <si>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</si>
  <si>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</si>
  <si>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</si>
  <si>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</si>
  <si>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</si>
  <si>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</si>
  <si>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</si>
  <si>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</si>
  <si>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</si>
  <si>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</si>
  <si>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</si>
  <si>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</si>
  <si>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</si>
  <si>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</si>
  <si>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</si>
  <si>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(код за ЄДРПОУ)</t>
  </si>
  <si>
    <t>(код Програмної класифікації видатків та кредитування місцевого бюджету)</t>
  </si>
  <si>
    <t>(код бюджету)</t>
  </si>
  <si>
    <t>про виконання паспорта бюджетної програми місцевого бюджету на 2019 рік</t>
  </si>
  <si>
    <t>Виконавчий комітет Лиманської міської ради</t>
  </si>
  <si>
    <t>-</t>
  </si>
  <si>
    <t>грн.</t>
  </si>
  <si>
    <t>розрахунок</t>
  </si>
  <si>
    <t>%</t>
  </si>
  <si>
    <t xml:space="preserve">Міський голова </t>
  </si>
  <si>
    <t>П.Ф.Цимідан</t>
  </si>
  <si>
    <t>Начальник відділу обліку та звітності, головний бухгалтер</t>
  </si>
  <si>
    <t>Н.І.Манцева</t>
  </si>
  <si>
    <t>0763</t>
  </si>
  <si>
    <t>Підвищення якості та ефективності надання медичної допомоги, збереження та зміцнення здоровя населення, зростання тривалості життя та зниження рівня захворюваності, інвалідності і смертності</t>
  </si>
  <si>
    <t>статистична звітність</t>
  </si>
  <si>
    <t>осіб</t>
  </si>
  <si>
    <t>0212146</t>
  </si>
  <si>
    <t>Відшкодування вартості лікарських засобів для лікування окремих захворювань</t>
  </si>
  <si>
    <r>
      <t xml:space="preserve">5. Мета бюджетної програми:  </t>
    </r>
    <r>
      <rPr>
        <u val="single"/>
        <sz val="12"/>
        <color indexed="8"/>
        <rFont val="Times New Roman"/>
        <family val="1"/>
      </rPr>
      <t xml:space="preserve">Зниження рівня захворюваності та смертності населення, забезпечення надання медичної допомоги окремих категоріям хворих, забезпечення потреб населення у лікарських засобах </t>
    </r>
  </si>
  <si>
    <t xml:space="preserve"> Повне або часткове відшкодування вартості лікарських засобів під час амбулаторного лікування осіб, які страждають на серцево-судинні захворювання, цукровий діабет 2-го типу та бронхіальну астму</t>
  </si>
  <si>
    <t>Повне або часткове відшкодування вартості лікарських засобів під час амбулаторного лікування осіб, які страждають на серцево-судинні захворювання, цукровий діабет 2-го типу та бронхіальну астму</t>
  </si>
  <si>
    <t>Завдання 1. Повне або часткове відшкодування вартості лікарських засобів під час амбулаторного лікування осіб, які страждають на серцево-судинні захворювання, цукровий діабет 2-го типу та бронхіальну астму</t>
  </si>
  <si>
    <t xml:space="preserve">обсяг видатків </t>
  </si>
  <si>
    <t>рішення сесії, зміни до кошторису</t>
  </si>
  <si>
    <t xml:space="preserve">кількість хворих </t>
  </si>
  <si>
    <t>середні видатки на 1-го хворого</t>
  </si>
  <si>
    <t>Рівень забезпечення потреби у лікарських засобах для лікування хворих</t>
  </si>
  <si>
    <t>Видатки бюджетних коштів проведено у відповідності до напряму використання. Бюджетна програма "Відшкодування вартості лікарських засобів для лікування окремих захворювань" виконана у повному обсязі.</t>
  </si>
  <si>
    <t>0200000</t>
  </si>
  <si>
    <t>Виконання завдання бюджетної програми забезпечено у повному обсязі при незначній економії коштів у сумі 40грн.</t>
  </si>
  <si>
    <t>Видатки бюджетних коштів проведено у відповідності до напряму використання. Виконання завдання бюджетної програми забезпечено у повному обсязі при незначній економії коштів у сумі 40грн.</t>
  </si>
  <si>
    <t>0212152</t>
  </si>
  <si>
    <t>Інші програми та заходи у сфері охорони здоров'я</t>
  </si>
  <si>
    <t>Підвищення якості та ефективності надання медичної допомоги, збереження та зміцнення здоров'я населення, зростання тривалості життя та зниження рівня захворюваності, інвалідності і смертності</t>
  </si>
  <si>
    <r>
      <t xml:space="preserve">5. Мета бюджетної програми:  </t>
    </r>
    <r>
      <rPr>
        <u val="single"/>
        <sz val="12"/>
        <color indexed="8"/>
        <rFont val="Times New Roman"/>
        <family val="1"/>
      </rPr>
      <t>Зміцнення та поліпшення здоров’я населення шляхом забезпечення потреб населення у первинній медичній допомозі</t>
    </r>
  </si>
  <si>
    <t xml:space="preserve">Завдання 2. Зміцнення матеріально-технічної бази </t>
  </si>
  <si>
    <t>Завдання 3 Проведення інвентаризації об'єктів майна комунальної власності КНП "Лиманська ЦРЛ" за адресою м. Лиман вул. Незалежності,64</t>
  </si>
  <si>
    <t>Завдання 4. Забезпечення противоепідемічних заходів</t>
  </si>
  <si>
    <t>Завдання 1. Забезпечення профілактики захворювань населення та підтримки громадського здоров'я за місцем проживання (перебування)</t>
  </si>
  <si>
    <t>Забезпечення профілактики захворювань населення та підтримки громадського здоров'я за місцем проживання (перебування)</t>
  </si>
  <si>
    <t xml:space="preserve">Зміцнення матеріально-технічної бази </t>
  </si>
  <si>
    <t>Проведення інвентаризації об'єктів майна комунальної власності КНП "Лиманська ЦРЛ" за адресою м. Лиман вул. Незалежності,64</t>
  </si>
  <si>
    <t>Забезпечення противоепідемічних заходів</t>
  </si>
  <si>
    <t>Комплексна програма утримання закладів первинного та вторинного рівня надання медичної допомоги на 2020-2022роки (рішення від 19.12.2019р.  №7/73-4509) зі змінами</t>
  </si>
  <si>
    <t>придбання комплексної системи захисту інформації, мережевого обладнання для підключення до серверу департаменту охорони здоров'я</t>
  </si>
  <si>
    <t>забезпечення хворих на ВІЛ-інфекцію і СНІД  та профілактика ВІЛ-інфекції</t>
  </si>
  <si>
    <t>забезпечення хворих на туберкульоз та профілактика захворювання</t>
  </si>
  <si>
    <t>забезпечення населення області медичними імунобіологічними препаратами проти вакцинокерованих інфекцій (сказу, правцю, ботулізму, туляремії тощо)</t>
  </si>
  <si>
    <t>забезпечення пільгової категорії населення</t>
  </si>
  <si>
    <t xml:space="preserve">забезпечення ветеранів ВОВ стаціонарною допомогою                                                      </t>
  </si>
  <si>
    <t>забезпечення хворих на гемофілію факторами згортання крові для надання екстреної медичної допомоги</t>
  </si>
  <si>
    <t xml:space="preserve">забезпечення жінок фертільного віку та вагітних </t>
  </si>
  <si>
    <t>забезпечення медикаментами та виробами медичного призначення</t>
  </si>
  <si>
    <t>кількість комплексних систем захисту інформації, що планується підключити</t>
  </si>
  <si>
    <t>кількість осіб, що планується обстежити на ВІЛ-інфекції/СНІДу, в т.ч.:</t>
  </si>
  <si>
    <t>чоловіків</t>
  </si>
  <si>
    <t>жінок</t>
  </si>
  <si>
    <t>кількість осіб, що підлягають туберкулінодіагностиці, в т.ч.:</t>
  </si>
  <si>
    <t>кількість осіб, що планується забезпечити медичними імунобіологічними препаратами проти вакцинокерованих інфекцій (сказу, правцю, ботулізму, туляремії тощо), в т.ч.:</t>
  </si>
  <si>
    <t>кількість хворих пільгової категорій, що заплановано забезпечити безоплатним та пільговим відпуском медикаментів, в т.ч.:</t>
  </si>
  <si>
    <t>кількість ветеранів ВОВ, в т.ч.:</t>
  </si>
  <si>
    <t>кількість хворих на гемофілію, в т.ч.:</t>
  </si>
  <si>
    <t>кількість жінок фертільного віку та вагітних, в т.ч.:</t>
  </si>
  <si>
    <t>кількість хворих що планується забезпечити медикаментами та виробами медичного призначення, в т.ч.:</t>
  </si>
  <si>
    <t>середні витрати на придбання комплексної системи захисту інформації, мережевого обладнання для підключення до серверу департаменту охорони здоров'я</t>
  </si>
  <si>
    <t>середні витрати  на одну особу:</t>
  </si>
  <si>
    <t>на обстеження  на ВІЛ-інфекцію і СНІД</t>
  </si>
  <si>
    <t>на обстеження на туберкульоз</t>
  </si>
  <si>
    <t>на забезпечення імунобіологічними препаратами проти вакцинокерованих інфекцій</t>
  </si>
  <si>
    <t>на забезпечення пільгового відпуску лікарських засобів за рецептами лікарів</t>
  </si>
  <si>
    <t>ветеранів ВОВ</t>
  </si>
  <si>
    <t>на обстеження на гемофілію</t>
  </si>
  <si>
    <t>на обстеження на ТОRCH-інфекції</t>
  </si>
  <si>
    <t xml:space="preserve">на забезпечення хворих </t>
  </si>
  <si>
    <t xml:space="preserve">рівень забезпечення потреби у коштах </t>
  </si>
  <si>
    <t>зменшення кількості штучного переривання вагітності</t>
  </si>
  <si>
    <t xml:space="preserve">вчасне виявлення туберкульозу </t>
  </si>
  <si>
    <t>внутрішній облік</t>
  </si>
  <si>
    <t>Завдання 2. Зміцнення матеріально-технічної бази</t>
  </si>
  <si>
    <t>на придбання медичного обладнання</t>
  </si>
  <si>
    <t>придбання меблів офісних для ординаторської хірургічного віділення</t>
  </si>
  <si>
    <t>придбання господарчих товарів</t>
  </si>
  <si>
    <t>поточний ремонт приміщення під стоматологічне відділення за адресою по вул. Гасієва 36а.</t>
  </si>
  <si>
    <t>кошторис, зміни до кошторису</t>
  </si>
  <si>
    <t>Кількість одиниць медичного обладнання, що планується придбати</t>
  </si>
  <si>
    <t>кількість офісних меблів,що планується придбати</t>
  </si>
  <si>
    <t>кількість господарчих товарів, що планується придбати</t>
  </si>
  <si>
    <t>кількість ремонтів</t>
  </si>
  <si>
    <t>од.</t>
  </si>
  <si>
    <t>облікові дані</t>
  </si>
  <si>
    <t>Витрати на придбання однієї одиниці медичного обладнання</t>
  </si>
  <si>
    <t>середня вартість за 1 одиницю меблів</t>
  </si>
  <si>
    <t>середня вартість за 1 одиницю господарчих товарів</t>
  </si>
  <si>
    <t>середня вартість ремонту</t>
  </si>
  <si>
    <t xml:space="preserve">Відсоток забезпечення </t>
  </si>
  <si>
    <t>згідно запланованих видатків</t>
  </si>
  <si>
    <t>обсяг видатків на інвентаризацію об'єктів майна комунальної власності КНП "Лиманська ЦРЛ" за адресою: м. Лиман, вул. Незалежності, 64"</t>
  </si>
  <si>
    <t>кількість об'єктів, що інвентаризується</t>
  </si>
  <si>
    <t>середня вартість інвентаризованого об'єкта</t>
  </si>
  <si>
    <t>обсяг видатків для придбання засобів ідивідуального захисту</t>
  </si>
  <si>
    <t>обсяг видатків для придбання ГСМ</t>
  </si>
  <si>
    <t>обсяг видатків на придбання дезинфікуючих засобів і антисептиків</t>
  </si>
  <si>
    <t>придбання віконних та дверних блоків з однокамерним склопакетом</t>
  </si>
  <si>
    <t>обсяг видатків на придбання кисню медичного</t>
  </si>
  <si>
    <t>придбання медичного обладнання</t>
  </si>
  <si>
    <t>кількість одиниць засобів індивідуального захисту</t>
  </si>
  <si>
    <t>кількість літрів</t>
  </si>
  <si>
    <t>кількість дезенфікуючих засобів і антисептиків</t>
  </si>
  <si>
    <t>кількість блоків</t>
  </si>
  <si>
    <t>кількість балонів</t>
  </si>
  <si>
    <t>кількість одиниць медичного обладнання</t>
  </si>
  <si>
    <t>середня вартість однієї одиниці індивідуального захисту</t>
  </si>
  <si>
    <t xml:space="preserve">середня вартість 1 л </t>
  </si>
  <si>
    <t>середня вартість одного дезинфікуючого засобу та антисептика</t>
  </si>
  <si>
    <t>середня вартість 1 блоку</t>
  </si>
  <si>
    <t>середня вартість балона</t>
  </si>
  <si>
    <t>середня вартість однієї одиниці медичного обладнання</t>
  </si>
  <si>
    <t>((найменування головного розпорядника коштів місцевого бюджету)
)</t>
  </si>
  <si>
    <t>0210000</t>
  </si>
  <si>
    <t>05501000000</t>
  </si>
  <si>
    <t xml:space="preserve">(код Типової програмної класифікації видатків та кредитування місцевого бюджету)
</t>
  </si>
  <si>
    <t xml:space="preserve">(код функціональної класифікації видатків та кредитування місцевого бюджету)
</t>
  </si>
  <si>
    <t xml:space="preserve"> (найменування бюджетної програми згідно з Типовою програмною класифікацією видатків та кредитування місцевого бюджету)
)</t>
  </si>
  <si>
    <t>2152</t>
  </si>
  <si>
    <t>КНП «ЛИМАНСЬКА ЦРЛ»</t>
  </si>
  <si>
    <t>про виконання паспорта бюджетної програми місцевого бюджету за 2020 рік</t>
  </si>
  <si>
    <t>Директор</t>
  </si>
  <si>
    <t>В.Л. Олефіренко</t>
  </si>
  <si>
    <t>(підпис)</t>
  </si>
  <si>
    <t>(ініціали і прізвище)</t>
  </si>
  <si>
    <t>Головний бухгалтер</t>
  </si>
  <si>
    <t>Л.В. Воловод</t>
  </si>
  <si>
    <t>М.П.</t>
  </si>
  <si>
    <t>Виконання завдання бюджетної програми забезпечено у повному обсязі при  економії коштів у сумі 1051307грн.</t>
  </si>
  <si>
    <t xml:space="preserve">Пояснення щодо причин розбіжностей між фактичними та затвердженими результативними показниками                                                                                                                  </t>
  </si>
  <si>
    <t>Виконання завдання бюджетної програми виконано у повному обсязі.Розбіжностей між показниками немає.</t>
  </si>
  <si>
    <t>Виконання завдання бюджетної програми виконано не у повному обсязі .Економія показників  таких як:забезпечення хворих на ВІЛ-інфекцію і СНІД  та профілактика ВІЛ-інфекції на суму 19016,00грн;забезпечення населення області медичними імунобіологічними препаратами проти вакцинокерованих інфекцій (сказу, правцю, ботулізму, туляремії тощо) на суму 49400,00грн;забезпечення пільгової категорії населення-23269,00грн;забезпечення ветеранів ВОВ стаціонарною допомогою-16929,00грн; забезпечення хворих на гемофілію факторами згортання крові для надання екстреної медичної допомоги-46200,00грн;  забезпечення жінок фертільного віку та вагітних -534,00грн   склала суму  155348,00грн за рахунок зменшення звернень.  Розбіжність у показниках щодо придбання комплексної системи захисту інформації, мережевого обладнання для підключення до серверу департаменту охорони здоров'я склала на суму   772270,00, у зв'язку з тим, що після проведених тендерних процедур закупівлі, переможець торгів не виконав умови договору, тому договір було розірвано, а кошти не використані.</t>
  </si>
  <si>
    <t>Розбіжностей  між показниками  затвердженими та досягнутими немає.</t>
  </si>
  <si>
    <t>Пояснення щодо причин розбіжностей між фактичними та затвердженими результативними показниками                                                                                                                                    Розбіжностей  між показниками  затвердженими та досягнутими немає.</t>
  </si>
  <si>
    <t>Пояснення щодо причин розбіжностей між фактичними та затвердженими результативними показниками                                                                                                                                       Розбіжностей  між показниками  затвердженими та досягнутими немає.</t>
  </si>
  <si>
    <t>Виконання завдання бюджетної програми забезпечено у повному обсязі при  економії коштів у сумі 10484,00грн. У зв"язку з зменшенням ціни  на послуги   з інвентаризації інвентаризованих об"єктів.</t>
  </si>
  <si>
    <t>Завдання бюджетної програми "Проведення інвентаризації об'єктів майна комунальної власності КНП "Лиманська ЦРЛ" за адресою м. Лиман вул. Незалежності,64" виконано в повному обсязі. Розбіжностей між  кількостю запланованих  та  фактично інвентаризованих об"єктів немає.Економія в сумі  10484,00грн   виникла в результаті  зменшення  вартості  робіт.</t>
  </si>
  <si>
    <t>Виконання завдання бюджетної програми "Забезпечення противоепідемічних заходів" виконано у повному обсязі при  економії коштів у сумі 113205,00грн. Економія коштів  склалася за  рахунок зменшення  цінових пропозицій від постачальника. Відносно закупівлі кисню медичного розбіжності виникли за рахунок того, що кисень було придбано за рахунок інших програм..</t>
  </si>
  <si>
    <t>Економія  по напрямку "Забезпечення прфілактики  захворювань населення та підтримки громадського здоров'я за місцем проживання" склала 927618,00грн за рахунок зменшення звернень пацієнтів та невиконання поставщиком  договірних обов'язків . Напрямок "Зміцнення  матеріально-технічної бази" виконаний у повному обсязі без відхилень.  Напрямок "Проведення інвентаризації об'єктів майна комунальної власності КНП "Лиманська ЦРЛ" за адресою м. Лиман вул. Незалежності,64" виконаний  з економією коштів у сумі  10484,00грн завдяки зменшення ціни на виконання послуг. Напрямок "Забезпечення противоепідемічних заходів"  виконано з економією 113205,00грн завдяки зменшення цін на поставку та  придбання кисню медичного з інших фондів.</t>
  </si>
  <si>
    <t>Завдання бюджетної програми "Забезпечення профілактики захворювань населення та підтримки громадського здоров'я за місцем проживання (перебування)"виконано в повному обсязі. Зменшення звернень пацієнтів  спричинило  зменшення витрат на  профілактику  у сумі  155348,00грн. Розбіжність у показниках щодо придбання комплексної системи захисту інформації, мережевого обладнання для підключення до серверу департаменту охорони здоров'я склала на суму   772270,00, у зв'язку з тим, що після проведених тендерних процедур закупівлі, переможець торгів не виконав умови договору, тому договір було розірвано, а кошти не використані.</t>
  </si>
  <si>
    <t>Пояснення щодо причин розбіжностей між фактичними та затвердженими результативними показниками.                                                                                                                Розбіжностей  між плановими та  фактичними показниками немає.</t>
  </si>
  <si>
    <t>Пояснення щодо причин розбіжностей між фактичними та затвердженими результативними показниками.                                                                                                                Розбіжність  між плановими та  фактичними показниками   склала 953,00грн у зв'язку з зменшенням  ціни на послуги</t>
  </si>
  <si>
    <t>Пояснення щодо причин розбіжностей між фактичними та затвердженими результативними показниками.                                                                                                                           Розбіжностей  у відсотках забезпечення  немає.</t>
  </si>
  <si>
    <t>Пояснення щодо причин розбіжностей між фактичними та затвердженими результативними показниками.                                                                                                                                            За рахунок зменшення  ціни на закупівлю засобів індивідуального  захисту кількість закупки було збільшено на 2635 одиниць. Узв'язку   невикористання  коштів  у повному обсязі  кількість закуплених балонів  кисню медичного  зменшена на 280 одиниць</t>
  </si>
  <si>
    <t>Пояснення щодо причин розбіжностей між фактичними та затвердженими результативними показниками.                                                                                                                                     За рахунок зменшення цін від постачальника   ціна на одиницю закупки предметів індивідуального захисту  зменшилась на 11,00грн, медичного обладнання на 14733,00грн</t>
  </si>
  <si>
    <t>Видатки бюджетних коштів проведено у відповідності до напряму використання.1. Бюджетний напрямок "Забезпечення профілактики захворювань населення та підтримки громадського здоров'я за місцем проживання (перебування)" виконаний у повному обсязі .Економія коштів  у сумі  155348,00грн склалася за рахунок  зменшення  звернень  пацієнтів. Розбіжність у показниках щодо придбання комплексної системи захисту інформації, мережевого обладнання для підключення до серверу департаменту охорони здоров'я склала на суму   772270,00, у зв'язку з тим, що після проведених тендерних процедур закупівлі, переможець торгів не виконав умови договору, тому договір було розірвано, а кошти не використані. 2.Бюджетний напрямок "Зміцнення матеріально-технічної бази " виконаний без  розбіжностей. 3. Бюджетний напрямок "Проведення інвентаризації об'єктів майна комунальної власності КНП "Лиманська ЦРЛ" за адресою м. Лиман вул. Незалежності,64" виконаний  в повному об'ємі з економією коштів 10484,00грн за рахунок  зменшення уіни на послуги. 4.Бюджетний напрямок "Забезпечення противоепідемічних заходів"виконаний  не в повному обсязі  економія коштів склала 113205,00грн -за рахунок  придбання кисню медичного  з іншого фонду економія 112050,00грн ,сума 1155,00грн  склалася за рахунок зменшення цін  на закупку від постачальника.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</si>
</sst>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000"/>
    <numFmt numFmtId="194" formatCode="0.0"/>
    <numFmt numFmtId="195" formatCode="_-* #,##0.00\ _₴_-;\-* #,##0.00\ _₴_-;_-* &quot;-&quot;\ _₴_-;_-@_-"/>
    <numFmt numFmtId="196" formatCode="_-* #,##0\ _₴_-;\-* #,##0\ _₴_-;_-* &quot;-&quot;??\ _₴_-;_-@_-"/>
    <numFmt numFmtId="197" formatCode="0.000000000"/>
    <numFmt numFmtId="198" formatCode="0.00000000"/>
    <numFmt numFmtId="199" formatCode="0.0000000"/>
    <numFmt numFmtId="200" formatCode="0.000000"/>
    <numFmt numFmtId="201" formatCode="0.00000"/>
    <numFmt numFmtId="202" formatCode="0.0000000000"/>
    <numFmt numFmtId="203" formatCode="_-* #,##0.0\ _₴_-;\-* #,##0.0\ _₴_-;_-* &quot;-&quot;\ _₴_-;_-@_-"/>
    <numFmt numFmtId="204" formatCode="[$-438]d\.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Calibri"/>
      <family val="2"/>
    </font>
    <font>
      <sz val="8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vertical="top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left" wrapText="1"/>
    </xf>
    <xf numFmtId="3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vertical="center" wrapText="1" shrinkToFi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11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vertical="center" wrapText="1"/>
    </xf>
    <xf numFmtId="196" fontId="2" fillId="33" borderId="10" xfId="0" applyNumberFormat="1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center" wrapText="1"/>
    </xf>
    <xf numFmtId="0" fontId="16" fillId="0" borderId="0" xfId="0" applyFont="1" applyAlignment="1">
      <alignment/>
    </xf>
    <xf numFmtId="0" fontId="8" fillId="0" borderId="0" xfId="0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49" fontId="2" fillId="0" borderId="11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1" fontId="2" fillId="33" borderId="10" xfId="0" applyNumberFormat="1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wrapText="1"/>
    </xf>
    <xf numFmtId="0" fontId="1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 wrapText="1"/>
    </xf>
    <xf numFmtId="185" fontId="2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185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vertical="center" wrapText="1"/>
    </xf>
    <xf numFmtId="0" fontId="2" fillId="35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 horizontal="center" vertical="top" wrapText="1"/>
    </xf>
    <xf numFmtId="0" fontId="4" fillId="35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35" borderId="0" xfId="0" applyFont="1" applyFill="1" applyAlignment="1">
      <alignment/>
    </xf>
    <xf numFmtId="0" fontId="15" fillId="35" borderId="0" xfId="0" applyFont="1" applyFill="1" applyAlignment="1">
      <alignment horizontal="center" vertical="top" wrapText="1"/>
    </xf>
    <xf numFmtId="0" fontId="6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35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4" fillId="0" borderId="11" xfId="0" applyFont="1" applyBorder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0" xfId="0" applyAlignment="1">
      <alignment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72;&#1089;&#1087;&#1086;&#1088;&#1090;&#1072;%202019\&#1055;&#1072;&#1089;&#1087;&#1086;&#1088;&#1090;&#1072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50"/>
      <sheetName val="0150 (2)"/>
      <sheetName val="0150 (3)"/>
      <sheetName val="0150_02"/>
      <sheetName val="0150_03"/>
      <sheetName val="0150_04"/>
      <sheetName val="0150_06"/>
      <sheetName val="0150_07"/>
      <sheetName val="0150_08"/>
      <sheetName val="0150_09"/>
      <sheetName val="0150_10"/>
      <sheetName val="0150_11"/>
      <sheetName val="0150_12"/>
      <sheetName val="1140"/>
      <sheetName val="1140_09"/>
      <sheetName val="2010"/>
      <sheetName val="2010 02"/>
      <sheetName val="2010 03"/>
      <sheetName val="2010 06"/>
      <sheetName val="2010_07"/>
      <sheetName val="2010_08"/>
      <sheetName val="2111"/>
      <sheetName val="2111_03"/>
      <sheetName val="2111_06"/>
      <sheetName val="2111_07"/>
      <sheetName val="2111_10"/>
      <sheetName val="2111_11"/>
      <sheetName val="2146"/>
      <sheetName val="2144"/>
      <sheetName val="2144 (02)"/>
      <sheetName val="2144_10"/>
      <sheetName val="2144_12"/>
      <sheetName val="3242"/>
      <sheetName val="4082"/>
      <sheetName val="4082_09"/>
      <sheetName val="4082_10"/>
      <sheetName val="6082"/>
      <sheetName val="6082_05"/>
      <sheetName val="6082_06"/>
      <sheetName val="6082_07"/>
      <sheetName val="6082_11"/>
      <sheetName val="6082_12"/>
      <sheetName val="7130"/>
      <sheetName val="7130_03"/>
      <sheetName val="7130_09"/>
      <sheetName val="7130_11"/>
      <sheetName val="7650_03"/>
      <sheetName val="7350"/>
      <sheetName val="7350_04"/>
      <sheetName val="7350_05"/>
      <sheetName val="7350_08"/>
      <sheetName val="7350_09"/>
      <sheetName val="7370"/>
      <sheetName val="7370 (02)"/>
      <sheetName val="7370_06"/>
      <sheetName val="7370_07"/>
      <sheetName val="7413"/>
      <sheetName val="7412_02"/>
      <sheetName val="7412_07"/>
      <sheetName val="7680"/>
      <sheetName val="7693"/>
      <sheetName val="7693_03"/>
      <sheetName val="7693_07"/>
      <sheetName val="8110"/>
      <sheetName val="8110_03"/>
      <sheetName val="8110_07"/>
      <sheetName val="8120"/>
      <sheetName val="8130"/>
      <sheetName val="8130_08"/>
      <sheetName val="8130_10"/>
      <sheetName val="8312"/>
      <sheetName val="8313"/>
      <sheetName val="8330"/>
      <sheetName val="7361_02"/>
      <sheetName val="7361_07"/>
      <sheetName val="7362"/>
      <sheetName val="7362_10"/>
      <sheetName val="7330_03"/>
      <sheetName val="7322_06"/>
      <sheetName val="звіт"/>
    </sheetNames>
    <sheetDataSet>
      <sheetData sheetId="31">
        <row r="54">
          <cell r="B54" t="str">
            <v>Програма економічного і
соціального розвитку
Лиманської об'єднаної
територіальної громади на
2019 рік та основні
напрями розвитку на 2020 і
2021 роки (рішення від 20.12.2018 № 7/58- 2737) зі змінами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8"/>
  <sheetViews>
    <sheetView zoomScalePageLayoutView="0" workbookViewId="0" topLeftCell="A1">
      <selection activeCell="E14" sqref="E14:M14"/>
    </sheetView>
  </sheetViews>
  <sheetFormatPr defaultColWidth="9.140625" defaultRowHeight="15"/>
  <cols>
    <col min="1" max="1" width="4.421875" style="5" customWidth="1"/>
    <col min="2" max="2" width="12.28125" style="5" customWidth="1"/>
    <col min="3" max="3" width="10.7109375" style="5" customWidth="1"/>
    <col min="4" max="4" width="9.140625" style="5" customWidth="1"/>
    <col min="5" max="13" width="13.00390625" style="5" customWidth="1"/>
    <col min="14" max="16384" width="9.140625" style="5" customWidth="1"/>
  </cols>
  <sheetData>
    <row r="1" spans="10:13" ht="15.75" customHeight="1">
      <c r="J1" s="121" t="s">
        <v>43</v>
      </c>
      <c r="K1" s="121"/>
      <c r="L1" s="121"/>
      <c r="M1" s="121"/>
    </row>
    <row r="2" spans="10:13" ht="15.75">
      <c r="J2" s="121"/>
      <c r="K2" s="121"/>
      <c r="L2" s="121"/>
      <c r="M2" s="121"/>
    </row>
    <row r="3" spans="10:13" ht="15.75">
      <c r="J3" s="121"/>
      <c r="K3" s="121"/>
      <c r="L3" s="121"/>
      <c r="M3" s="121"/>
    </row>
    <row r="4" spans="10:13" ht="15.75">
      <c r="J4" s="121"/>
      <c r="K4" s="121"/>
      <c r="L4" s="121"/>
      <c r="M4" s="121"/>
    </row>
    <row r="5" spans="1:13" ht="15.75">
      <c r="A5" s="119" t="s">
        <v>16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13" ht="15.75">
      <c r="A6" s="119" t="s">
        <v>47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</row>
    <row r="7" spans="1:13" ht="15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5.75">
      <c r="A8" s="116" t="s">
        <v>0</v>
      </c>
      <c r="B8" s="15" t="s">
        <v>73</v>
      </c>
      <c r="C8" s="3"/>
      <c r="E8" s="120" t="s">
        <v>48</v>
      </c>
      <c r="F8" s="120"/>
      <c r="G8" s="120"/>
      <c r="H8" s="120"/>
      <c r="I8" s="120"/>
      <c r="J8" s="120"/>
      <c r="K8" s="120"/>
      <c r="L8" s="120"/>
      <c r="M8" s="120"/>
    </row>
    <row r="9" spans="1:13" ht="15" customHeight="1">
      <c r="A9" s="116"/>
      <c r="B9" s="13" t="s">
        <v>25</v>
      </c>
      <c r="C9" s="3"/>
      <c r="E9" s="122" t="s">
        <v>14</v>
      </c>
      <c r="F9" s="122"/>
      <c r="G9" s="122"/>
      <c r="H9" s="122"/>
      <c r="I9" s="122"/>
      <c r="J9" s="122"/>
      <c r="K9" s="122"/>
      <c r="L9" s="122"/>
      <c r="M9" s="122"/>
    </row>
    <row r="10" spans="1:13" ht="15" customHeight="1">
      <c r="A10" s="10"/>
      <c r="B10" s="13"/>
      <c r="C10" s="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15.75">
      <c r="A11" s="116" t="s">
        <v>1</v>
      </c>
      <c r="B11" s="11">
        <v>210000</v>
      </c>
      <c r="C11" s="3"/>
      <c r="E11" s="120" t="s">
        <v>48</v>
      </c>
      <c r="F11" s="120"/>
      <c r="G11" s="120"/>
      <c r="H11" s="120"/>
      <c r="I11" s="120"/>
      <c r="J11" s="120"/>
      <c r="K11" s="120"/>
      <c r="L11" s="120"/>
      <c r="M11" s="120"/>
    </row>
    <row r="12" spans="1:13" ht="21" customHeight="1">
      <c r="A12" s="116"/>
      <c r="B12" s="13" t="s">
        <v>25</v>
      </c>
      <c r="C12" s="3"/>
      <c r="E12" s="123" t="s">
        <v>13</v>
      </c>
      <c r="F12" s="123"/>
      <c r="G12" s="123"/>
      <c r="H12" s="123"/>
      <c r="I12" s="123"/>
      <c r="J12" s="123"/>
      <c r="K12" s="123"/>
      <c r="L12" s="123"/>
      <c r="M12" s="123"/>
    </row>
    <row r="13" spans="1:13" ht="15" customHeight="1">
      <c r="A13" s="10"/>
      <c r="B13" s="13"/>
      <c r="C13" s="3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5.75" customHeight="1">
      <c r="A14" s="116" t="s">
        <v>2</v>
      </c>
      <c r="B14" s="15" t="s">
        <v>61</v>
      </c>
      <c r="C14" s="15" t="s">
        <v>57</v>
      </c>
      <c r="E14" s="127" t="s">
        <v>62</v>
      </c>
      <c r="F14" s="127"/>
      <c r="G14" s="127"/>
      <c r="H14" s="127"/>
      <c r="I14" s="127"/>
      <c r="J14" s="127"/>
      <c r="K14" s="127"/>
      <c r="L14" s="127"/>
      <c r="M14" s="127"/>
    </row>
    <row r="15" spans="1:13" ht="41.25" customHeight="1">
      <c r="A15" s="116"/>
      <c r="B15" s="10" t="s">
        <v>42</v>
      </c>
      <c r="C15" s="10" t="s">
        <v>3</v>
      </c>
      <c r="E15" s="122" t="s">
        <v>15</v>
      </c>
      <c r="F15" s="122"/>
      <c r="G15" s="122"/>
      <c r="H15" s="122"/>
      <c r="I15" s="122"/>
      <c r="J15" s="122"/>
      <c r="K15" s="122"/>
      <c r="L15" s="122"/>
      <c r="M15" s="122"/>
    </row>
    <row r="16" spans="1:13" ht="19.5" customHeight="1">
      <c r="A16" s="107" t="s">
        <v>29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</row>
    <row r="17" ht="15.75">
      <c r="A17" s="1"/>
    </row>
    <row r="18" spans="1:13" ht="31.5">
      <c r="A18" s="4" t="s">
        <v>24</v>
      </c>
      <c r="B18" s="97" t="s">
        <v>26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</row>
    <row r="19" spans="1:13" ht="39.75" customHeight="1">
      <c r="A19" s="4" t="s">
        <v>0</v>
      </c>
      <c r="B19" s="128" t="s">
        <v>58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30"/>
    </row>
    <row r="20" ht="15.75">
      <c r="A20" s="1"/>
    </row>
    <row r="21" spans="1:13" ht="35.25" customHeight="1">
      <c r="A21" s="107" t="s">
        <v>63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</row>
    <row r="22" ht="15.75">
      <c r="A22" s="3"/>
    </row>
    <row r="23" ht="15.75">
      <c r="A23" s="6" t="s">
        <v>30</v>
      </c>
    </row>
    <row r="24" ht="15.75">
      <c r="A24" s="1"/>
    </row>
    <row r="25" spans="1:13" ht="32.25" customHeight="1">
      <c r="A25" s="4" t="s">
        <v>24</v>
      </c>
      <c r="B25" s="97" t="s">
        <v>6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</row>
    <row r="26" spans="1:13" ht="35.25" customHeight="1">
      <c r="A26" s="4" t="s">
        <v>0</v>
      </c>
      <c r="B26" s="131" t="s">
        <v>64</v>
      </c>
      <c r="C26" s="132"/>
      <c r="D26" s="132"/>
      <c r="E26" s="132"/>
      <c r="F26" s="132"/>
      <c r="G26" s="132"/>
      <c r="H26" s="133"/>
      <c r="I26" s="133"/>
      <c r="J26" s="133"/>
      <c r="K26" s="133"/>
      <c r="L26" s="133"/>
      <c r="M26" s="134"/>
    </row>
    <row r="27" spans="1:13" ht="15.75">
      <c r="A27" s="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ht="15.75">
      <c r="A28" s="6" t="s">
        <v>31</v>
      </c>
    </row>
    <row r="29" spans="1:2" ht="15.75">
      <c r="A29" s="107" t="s">
        <v>27</v>
      </c>
      <c r="B29" s="108"/>
    </row>
    <row r="30" ht="15.75">
      <c r="A30" s="1"/>
    </row>
    <row r="31" spans="1:26" ht="30" customHeight="1">
      <c r="A31" s="97" t="s">
        <v>24</v>
      </c>
      <c r="B31" s="97" t="s">
        <v>32</v>
      </c>
      <c r="C31" s="97"/>
      <c r="D31" s="97"/>
      <c r="E31" s="97" t="s">
        <v>17</v>
      </c>
      <c r="F31" s="97"/>
      <c r="G31" s="97"/>
      <c r="H31" s="97" t="s">
        <v>33</v>
      </c>
      <c r="I31" s="97"/>
      <c r="J31" s="97"/>
      <c r="K31" s="97" t="s">
        <v>18</v>
      </c>
      <c r="L31" s="97"/>
      <c r="M31" s="97"/>
      <c r="R31" s="124"/>
      <c r="S31" s="124"/>
      <c r="T31" s="124"/>
      <c r="U31" s="124"/>
      <c r="V31" s="124"/>
      <c r="W31" s="124"/>
      <c r="X31" s="124"/>
      <c r="Y31" s="124"/>
      <c r="Z31" s="124"/>
    </row>
    <row r="32" spans="1:26" ht="33" customHeight="1">
      <c r="A32" s="97"/>
      <c r="B32" s="97"/>
      <c r="C32" s="97"/>
      <c r="D32" s="97"/>
      <c r="E32" s="4" t="s">
        <v>19</v>
      </c>
      <c r="F32" s="4" t="s">
        <v>20</v>
      </c>
      <c r="G32" s="4" t="s">
        <v>21</v>
      </c>
      <c r="H32" s="4" t="s">
        <v>19</v>
      </c>
      <c r="I32" s="4" t="s">
        <v>20</v>
      </c>
      <c r="J32" s="4" t="s">
        <v>21</v>
      </c>
      <c r="K32" s="4" t="s">
        <v>19</v>
      </c>
      <c r="L32" s="4" t="s">
        <v>20</v>
      </c>
      <c r="M32" s="4" t="s">
        <v>21</v>
      </c>
      <c r="R32" s="7"/>
      <c r="S32" s="7"/>
      <c r="T32" s="7"/>
      <c r="U32" s="7"/>
      <c r="V32" s="7"/>
      <c r="W32" s="7"/>
      <c r="X32" s="7"/>
      <c r="Y32" s="7"/>
      <c r="Z32" s="7"/>
    </row>
    <row r="33" spans="1:26" ht="15.75">
      <c r="A33" s="4">
        <v>1</v>
      </c>
      <c r="B33" s="97">
        <v>2</v>
      </c>
      <c r="C33" s="97"/>
      <c r="D33" s="97"/>
      <c r="E33" s="4">
        <v>3</v>
      </c>
      <c r="F33" s="4">
        <v>4</v>
      </c>
      <c r="G33" s="4">
        <v>5</v>
      </c>
      <c r="H33" s="4">
        <v>6</v>
      </c>
      <c r="I33" s="4">
        <v>7</v>
      </c>
      <c r="J33" s="4">
        <v>8</v>
      </c>
      <c r="K33" s="4">
        <v>9</v>
      </c>
      <c r="L33" s="4">
        <v>10</v>
      </c>
      <c r="M33" s="4">
        <v>11</v>
      </c>
      <c r="R33" s="7"/>
      <c r="S33" s="7"/>
      <c r="T33" s="7"/>
      <c r="U33" s="7"/>
      <c r="V33" s="7"/>
      <c r="W33" s="7"/>
      <c r="X33" s="7"/>
      <c r="Y33" s="7"/>
      <c r="Z33" s="7"/>
    </row>
    <row r="34" spans="1:26" ht="131.25" customHeight="1">
      <c r="A34" s="4" t="s">
        <v>0</v>
      </c>
      <c r="B34" s="109" t="s">
        <v>65</v>
      </c>
      <c r="C34" s="110"/>
      <c r="D34" s="111"/>
      <c r="E34" s="18">
        <v>212000</v>
      </c>
      <c r="F34" s="18">
        <v>0</v>
      </c>
      <c r="G34" s="18">
        <f>E34</f>
        <v>212000</v>
      </c>
      <c r="H34" s="18">
        <v>211960</v>
      </c>
      <c r="I34" s="18">
        <v>0</v>
      </c>
      <c r="J34" s="18">
        <f>H34</f>
        <v>211960</v>
      </c>
      <c r="K34" s="18">
        <f>H34-E34</f>
        <v>-40</v>
      </c>
      <c r="L34" s="18">
        <v>0</v>
      </c>
      <c r="M34" s="18">
        <f>K34</f>
        <v>-40</v>
      </c>
      <c r="R34" s="7"/>
      <c r="S34" s="7"/>
      <c r="T34" s="7"/>
      <c r="U34" s="7"/>
      <c r="V34" s="7"/>
      <c r="W34" s="7"/>
      <c r="X34" s="7"/>
      <c r="Y34" s="7"/>
      <c r="Z34" s="7"/>
    </row>
    <row r="35" spans="1:26" ht="15.75">
      <c r="A35" s="4"/>
      <c r="B35" s="94" t="s">
        <v>7</v>
      </c>
      <c r="C35" s="94"/>
      <c r="D35" s="94"/>
      <c r="E35" s="23">
        <f>E34</f>
        <v>212000</v>
      </c>
      <c r="F35" s="23">
        <f aca="true" t="shared" si="0" ref="F35:M35">F34</f>
        <v>0</v>
      </c>
      <c r="G35" s="23">
        <f t="shared" si="0"/>
        <v>212000</v>
      </c>
      <c r="H35" s="23">
        <f t="shared" si="0"/>
        <v>211960</v>
      </c>
      <c r="I35" s="23">
        <f t="shared" si="0"/>
        <v>0</v>
      </c>
      <c r="J35" s="23">
        <f t="shared" si="0"/>
        <v>211960</v>
      </c>
      <c r="K35" s="23">
        <f t="shared" si="0"/>
        <v>-40</v>
      </c>
      <c r="L35" s="23">
        <f t="shared" si="0"/>
        <v>0</v>
      </c>
      <c r="M35" s="23">
        <f t="shared" si="0"/>
        <v>-40</v>
      </c>
      <c r="R35" s="7"/>
      <c r="S35" s="7"/>
      <c r="T35" s="7"/>
      <c r="U35" s="7"/>
      <c r="V35" s="7"/>
      <c r="W35" s="7"/>
      <c r="X35" s="7"/>
      <c r="Y35" s="7"/>
      <c r="Z35" s="7"/>
    </row>
    <row r="36" spans="1:26" ht="15.75">
      <c r="A36" s="109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8"/>
      <c r="R36" s="7"/>
      <c r="S36" s="7"/>
      <c r="T36" s="7"/>
      <c r="U36" s="7"/>
      <c r="V36" s="7"/>
      <c r="W36" s="7"/>
      <c r="X36" s="7"/>
      <c r="Y36" s="7"/>
      <c r="Z36" s="7"/>
    </row>
    <row r="37" spans="1:13" ht="32.25" customHeight="1">
      <c r="A37" s="95" t="s">
        <v>34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</row>
    <row r="38" spans="1:13" ht="21" customHeight="1">
      <c r="A38" s="126" t="s">
        <v>74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</row>
    <row r="39" spans="1:13" ht="18.75" customHeight="1">
      <c r="A39" s="24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ht="33" customHeight="1">
      <c r="A40" s="125" t="s">
        <v>35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</row>
    <row r="41" spans="1:2" ht="15.75">
      <c r="A41" s="107" t="s">
        <v>27</v>
      </c>
      <c r="B41" s="108"/>
    </row>
    <row r="42" ht="15.75">
      <c r="A42" s="1"/>
    </row>
    <row r="43" spans="1:13" ht="31.5" customHeight="1">
      <c r="A43" s="97" t="s">
        <v>5</v>
      </c>
      <c r="B43" s="97" t="s">
        <v>36</v>
      </c>
      <c r="C43" s="97"/>
      <c r="D43" s="97"/>
      <c r="E43" s="97" t="s">
        <v>17</v>
      </c>
      <c r="F43" s="97"/>
      <c r="G43" s="97"/>
      <c r="H43" s="97" t="s">
        <v>33</v>
      </c>
      <c r="I43" s="97"/>
      <c r="J43" s="97"/>
      <c r="K43" s="97" t="s">
        <v>18</v>
      </c>
      <c r="L43" s="97"/>
      <c r="M43" s="97"/>
    </row>
    <row r="44" spans="1:13" ht="33.75" customHeight="1">
      <c r="A44" s="97"/>
      <c r="B44" s="97"/>
      <c r="C44" s="97"/>
      <c r="D44" s="97"/>
      <c r="E44" s="4" t="s">
        <v>19</v>
      </c>
      <c r="F44" s="4" t="s">
        <v>20</v>
      </c>
      <c r="G44" s="4" t="s">
        <v>21</v>
      </c>
      <c r="H44" s="4" t="s">
        <v>19</v>
      </c>
      <c r="I44" s="4" t="s">
        <v>20</v>
      </c>
      <c r="J44" s="4" t="s">
        <v>21</v>
      </c>
      <c r="K44" s="4" t="s">
        <v>19</v>
      </c>
      <c r="L44" s="4" t="s">
        <v>20</v>
      </c>
      <c r="M44" s="4" t="s">
        <v>21</v>
      </c>
    </row>
    <row r="45" spans="1:13" ht="15.75">
      <c r="A45" s="4">
        <v>1</v>
      </c>
      <c r="B45" s="97">
        <v>2</v>
      </c>
      <c r="C45" s="97"/>
      <c r="D45" s="97"/>
      <c r="E45" s="4">
        <v>3</v>
      </c>
      <c r="F45" s="4">
        <v>4</v>
      </c>
      <c r="G45" s="4">
        <v>5</v>
      </c>
      <c r="H45" s="4">
        <v>6</v>
      </c>
      <c r="I45" s="4">
        <v>7</v>
      </c>
      <c r="J45" s="4">
        <v>8</v>
      </c>
      <c r="K45" s="4">
        <v>9</v>
      </c>
      <c r="L45" s="4">
        <v>10</v>
      </c>
      <c r="M45" s="4">
        <v>11</v>
      </c>
    </row>
    <row r="46" spans="1:13" ht="108.75" customHeight="1">
      <c r="A46" s="4"/>
      <c r="B46" s="99" t="str">
        <f>'[1]2144_12'!B54</f>
        <v>Програма економічного і
соціального розвитку
Лиманської об'єднаної
територіальної громади на
2019 рік та основні
напрями розвитку на 2020 і
2021 роки (рішення від 20.12.2018 № 7/58- 2737) зі змінами</v>
      </c>
      <c r="C46" s="100"/>
      <c r="D46" s="101"/>
      <c r="E46" s="18">
        <v>212000</v>
      </c>
      <c r="F46" s="18">
        <f>'[1]2144_12'!F54</f>
        <v>0</v>
      </c>
      <c r="G46" s="18">
        <f>E46</f>
        <v>212000</v>
      </c>
      <c r="H46" s="18">
        <f>H35</f>
        <v>211960</v>
      </c>
      <c r="I46" s="18" t="s">
        <v>49</v>
      </c>
      <c r="J46" s="18">
        <f>H46</f>
        <v>211960</v>
      </c>
      <c r="K46" s="18">
        <f>H46-E46</f>
        <v>-40</v>
      </c>
      <c r="L46" s="18" t="s">
        <v>49</v>
      </c>
      <c r="M46" s="18">
        <f>K46</f>
        <v>-40</v>
      </c>
    </row>
    <row r="47" ht="15.75">
      <c r="A47" s="1"/>
    </row>
    <row r="48" ht="15.75">
      <c r="A48" s="6" t="s">
        <v>37</v>
      </c>
    </row>
    <row r="49" ht="15.75">
      <c r="A49" s="1"/>
    </row>
    <row r="50" spans="1:13" ht="29.25" customHeight="1">
      <c r="A50" s="97" t="s">
        <v>5</v>
      </c>
      <c r="B50" s="97" t="s">
        <v>22</v>
      </c>
      <c r="C50" s="97" t="s">
        <v>8</v>
      </c>
      <c r="D50" s="97" t="s">
        <v>9</v>
      </c>
      <c r="E50" s="97" t="s">
        <v>17</v>
      </c>
      <c r="F50" s="97"/>
      <c r="G50" s="97"/>
      <c r="H50" s="97" t="s">
        <v>38</v>
      </c>
      <c r="I50" s="97"/>
      <c r="J50" s="97"/>
      <c r="K50" s="97" t="s">
        <v>18</v>
      </c>
      <c r="L50" s="97"/>
      <c r="M50" s="97"/>
    </row>
    <row r="51" spans="1:13" ht="30.75" customHeight="1">
      <c r="A51" s="97"/>
      <c r="B51" s="97"/>
      <c r="C51" s="97"/>
      <c r="D51" s="97"/>
      <c r="E51" s="4" t="s">
        <v>19</v>
      </c>
      <c r="F51" s="4" t="s">
        <v>20</v>
      </c>
      <c r="G51" s="4" t="s">
        <v>21</v>
      </c>
      <c r="H51" s="4" t="s">
        <v>19</v>
      </c>
      <c r="I51" s="4" t="s">
        <v>20</v>
      </c>
      <c r="J51" s="4" t="s">
        <v>21</v>
      </c>
      <c r="K51" s="4" t="s">
        <v>19</v>
      </c>
      <c r="L51" s="4" t="s">
        <v>20</v>
      </c>
      <c r="M51" s="4" t="s">
        <v>21</v>
      </c>
    </row>
    <row r="52" spans="1:13" ht="15.75">
      <c r="A52" s="4">
        <v>1</v>
      </c>
      <c r="B52" s="4">
        <v>2</v>
      </c>
      <c r="C52" s="4">
        <v>3</v>
      </c>
      <c r="D52" s="4">
        <v>4</v>
      </c>
      <c r="E52" s="4">
        <v>5</v>
      </c>
      <c r="F52" s="4">
        <v>6</v>
      </c>
      <c r="G52" s="4">
        <v>7</v>
      </c>
      <c r="H52" s="4">
        <v>8</v>
      </c>
      <c r="I52" s="4">
        <v>9</v>
      </c>
      <c r="J52" s="4">
        <v>10</v>
      </c>
      <c r="K52" s="4">
        <v>11</v>
      </c>
      <c r="L52" s="4">
        <v>12</v>
      </c>
      <c r="M52" s="4">
        <v>13</v>
      </c>
    </row>
    <row r="53" spans="1:13" ht="44.25" customHeight="1">
      <c r="A53" s="4"/>
      <c r="B53" s="113" t="s">
        <v>66</v>
      </c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5"/>
    </row>
    <row r="54" spans="1:13" ht="68.25" customHeight="1">
      <c r="A54" s="4">
        <v>1</v>
      </c>
      <c r="B54" s="4" t="s">
        <v>67</v>
      </c>
      <c r="C54" s="17" t="s">
        <v>50</v>
      </c>
      <c r="D54" s="25" t="s">
        <v>68</v>
      </c>
      <c r="E54" s="18">
        <v>212000</v>
      </c>
      <c r="F54" s="18">
        <v>0</v>
      </c>
      <c r="G54" s="18">
        <f>E54</f>
        <v>212000</v>
      </c>
      <c r="H54" s="18">
        <f>H34</f>
        <v>211960</v>
      </c>
      <c r="I54" s="18">
        <v>0</v>
      </c>
      <c r="J54" s="18">
        <f>H54</f>
        <v>211960</v>
      </c>
      <c r="K54" s="18">
        <f>H54-E54</f>
        <v>-40</v>
      </c>
      <c r="L54" s="4">
        <v>0</v>
      </c>
      <c r="M54" s="18">
        <f>K54</f>
        <v>-40</v>
      </c>
    </row>
    <row r="55" spans="1:13" ht="15.75">
      <c r="A55" s="97" t="s">
        <v>39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</row>
    <row r="56" spans="1:13" ht="15.75">
      <c r="A56" s="93" t="s">
        <v>74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</row>
    <row r="57" spans="1:13" ht="15.75">
      <c r="A57" s="4">
        <v>2</v>
      </c>
      <c r="B57" s="16" t="s">
        <v>10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47.25">
      <c r="A58" s="26"/>
      <c r="B58" s="27" t="s">
        <v>69</v>
      </c>
      <c r="C58" s="28" t="s">
        <v>60</v>
      </c>
      <c r="D58" s="29" t="s">
        <v>59</v>
      </c>
      <c r="E58" s="30">
        <v>8184</v>
      </c>
      <c r="F58" s="26">
        <v>0</v>
      </c>
      <c r="G58" s="26">
        <f>E58</f>
        <v>8184</v>
      </c>
      <c r="H58" s="26">
        <f>E58</f>
        <v>8184</v>
      </c>
      <c r="I58" s="26">
        <v>0</v>
      </c>
      <c r="J58" s="26">
        <f>H58</f>
        <v>8184</v>
      </c>
      <c r="K58" s="26">
        <v>0</v>
      </c>
      <c r="L58" s="26">
        <v>0</v>
      </c>
      <c r="M58" s="26">
        <v>0</v>
      </c>
    </row>
    <row r="59" spans="1:13" ht="15.75">
      <c r="A59" s="93" t="s">
        <v>39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</row>
    <row r="60" spans="1:13" ht="31.5">
      <c r="A60" s="26">
        <v>3</v>
      </c>
      <c r="B60" s="31" t="s">
        <v>11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1:13" ht="63">
      <c r="A61" s="26"/>
      <c r="B61" s="27" t="s">
        <v>70</v>
      </c>
      <c r="C61" s="28" t="s">
        <v>50</v>
      </c>
      <c r="D61" s="32" t="s">
        <v>51</v>
      </c>
      <c r="E61" s="30">
        <f>E54/E58</f>
        <v>25.90420332355816</v>
      </c>
      <c r="F61" s="26">
        <v>0</v>
      </c>
      <c r="G61" s="33">
        <f>E61</f>
        <v>25.90420332355816</v>
      </c>
      <c r="H61" s="33">
        <f>E61</f>
        <v>25.90420332355816</v>
      </c>
      <c r="I61" s="26">
        <v>0</v>
      </c>
      <c r="J61" s="33">
        <f>H61</f>
        <v>25.90420332355816</v>
      </c>
      <c r="K61" s="26">
        <v>0</v>
      </c>
      <c r="L61" s="26">
        <v>0</v>
      </c>
      <c r="M61" s="26">
        <v>0</v>
      </c>
    </row>
    <row r="62" spans="1:13" ht="15.75">
      <c r="A62" s="97" t="s">
        <v>39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</row>
    <row r="63" spans="1:13" ht="15.75">
      <c r="A63" s="4">
        <v>4</v>
      </c>
      <c r="B63" s="16" t="s">
        <v>12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05">
      <c r="A64" s="4"/>
      <c r="B64" s="20" t="s">
        <v>71</v>
      </c>
      <c r="C64" s="17" t="s">
        <v>52</v>
      </c>
      <c r="D64" s="17" t="s">
        <v>51</v>
      </c>
      <c r="E64" s="19">
        <v>100</v>
      </c>
      <c r="F64" s="4">
        <v>0</v>
      </c>
      <c r="G64" s="4">
        <f>E64</f>
        <v>100</v>
      </c>
      <c r="H64" s="26">
        <v>100</v>
      </c>
      <c r="I64" s="26">
        <v>0</v>
      </c>
      <c r="J64" s="26">
        <f>H64</f>
        <v>100</v>
      </c>
      <c r="K64" s="4">
        <v>0</v>
      </c>
      <c r="L64" s="4">
        <v>0</v>
      </c>
      <c r="M64" s="4">
        <v>0</v>
      </c>
    </row>
    <row r="65" spans="1:13" ht="15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5.75">
      <c r="A66" s="97" t="s">
        <v>39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</row>
    <row r="67" spans="1:13" ht="15.75">
      <c r="A67" s="97" t="s">
        <v>23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</row>
    <row r="68" spans="1:13" ht="34.5" customHeight="1">
      <c r="A68" s="4"/>
      <c r="B68" s="104" t="s">
        <v>75</v>
      </c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6"/>
    </row>
    <row r="69" spans="1:13" ht="15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ht="15.75">
      <c r="A70" s="1"/>
    </row>
    <row r="71" spans="1:4" ht="19.5" customHeight="1">
      <c r="A71" s="6" t="s">
        <v>40</v>
      </c>
      <c r="B71" s="6"/>
      <c r="C71" s="6"/>
      <c r="D71" s="6"/>
    </row>
    <row r="72" spans="1:13" ht="36" customHeight="1">
      <c r="A72" s="107" t="s">
        <v>72</v>
      </c>
      <c r="B72" s="107"/>
      <c r="C72" s="107"/>
      <c r="D72" s="107"/>
      <c r="E72" s="108"/>
      <c r="F72" s="108"/>
      <c r="G72" s="108"/>
      <c r="H72" s="108"/>
      <c r="I72" s="108"/>
      <c r="J72" s="108"/>
      <c r="K72" s="108"/>
      <c r="L72" s="108"/>
      <c r="M72" s="108"/>
    </row>
    <row r="73" spans="1:4" ht="19.5" customHeight="1">
      <c r="A73" s="8" t="s">
        <v>41</v>
      </c>
      <c r="B73" s="8"/>
      <c r="C73" s="8"/>
      <c r="D73" s="8"/>
    </row>
    <row r="74" spans="1:5" ht="15.75" customHeight="1">
      <c r="A74" s="102" t="s">
        <v>53</v>
      </c>
      <c r="B74" s="102"/>
      <c r="C74" s="102"/>
      <c r="D74" s="102"/>
      <c r="E74" s="102"/>
    </row>
    <row r="75" spans="1:13" ht="15.75">
      <c r="A75" s="102"/>
      <c r="B75" s="102"/>
      <c r="C75" s="102"/>
      <c r="D75" s="102"/>
      <c r="E75" s="102"/>
      <c r="G75" s="103"/>
      <c r="H75" s="103"/>
      <c r="J75" s="112" t="s">
        <v>54</v>
      </c>
      <c r="K75" s="112"/>
      <c r="L75" s="112"/>
      <c r="M75" s="112"/>
    </row>
    <row r="76" spans="1:13" ht="15.75" customHeight="1">
      <c r="A76" s="9"/>
      <c r="B76" s="9"/>
      <c r="C76" s="9"/>
      <c r="D76" s="9"/>
      <c r="E76" s="9"/>
      <c r="J76" s="98" t="s">
        <v>28</v>
      </c>
      <c r="K76" s="98"/>
      <c r="L76" s="98"/>
      <c r="M76" s="98"/>
    </row>
    <row r="77" spans="1:13" ht="43.5" customHeight="1">
      <c r="A77" s="102" t="s">
        <v>55</v>
      </c>
      <c r="B77" s="102"/>
      <c r="C77" s="102"/>
      <c r="D77" s="102"/>
      <c r="E77" s="102"/>
      <c r="G77" s="103"/>
      <c r="H77" s="103"/>
      <c r="J77" s="112" t="s">
        <v>56</v>
      </c>
      <c r="K77" s="112"/>
      <c r="L77" s="112"/>
      <c r="M77" s="112"/>
    </row>
    <row r="78" spans="1:13" ht="15.75" customHeight="1">
      <c r="A78" s="102"/>
      <c r="B78" s="102"/>
      <c r="C78" s="102"/>
      <c r="D78" s="102"/>
      <c r="E78" s="102"/>
      <c r="J78" s="98" t="s">
        <v>28</v>
      </c>
      <c r="K78" s="98"/>
      <c r="L78" s="98"/>
      <c r="M78" s="98"/>
    </row>
  </sheetData>
  <sheetProtection/>
  <mergeCells count="66">
    <mergeCell ref="X31:Z31"/>
    <mergeCell ref="E14:M14"/>
    <mergeCell ref="E15:M15"/>
    <mergeCell ref="B18:M18"/>
    <mergeCell ref="B19:M19"/>
    <mergeCell ref="B26:M26"/>
    <mergeCell ref="R31:T31"/>
    <mergeCell ref="B25:M25"/>
    <mergeCell ref="A29:B29"/>
    <mergeCell ref="A21:M21"/>
    <mergeCell ref="U31:W31"/>
    <mergeCell ref="H50:J50"/>
    <mergeCell ref="A43:A44"/>
    <mergeCell ref="E43:G43"/>
    <mergeCell ref="H43:J43"/>
    <mergeCell ref="A40:M40"/>
    <mergeCell ref="A38:M38"/>
    <mergeCell ref="A5:M5"/>
    <mergeCell ref="B31:D32"/>
    <mergeCell ref="A6:M6"/>
    <mergeCell ref="E8:M8"/>
    <mergeCell ref="J1:M4"/>
    <mergeCell ref="A14:A15"/>
    <mergeCell ref="E9:M9"/>
    <mergeCell ref="E11:M11"/>
    <mergeCell ref="E12:M12"/>
    <mergeCell ref="A8:A9"/>
    <mergeCell ref="A11:A12"/>
    <mergeCell ref="A36:M36"/>
    <mergeCell ref="A16:M16"/>
    <mergeCell ref="B33:D33"/>
    <mergeCell ref="A62:M62"/>
    <mergeCell ref="A66:M66"/>
    <mergeCell ref="A31:A32"/>
    <mergeCell ref="E31:G31"/>
    <mergeCell ref="H31:J31"/>
    <mergeCell ref="K31:M31"/>
    <mergeCell ref="A67:M67"/>
    <mergeCell ref="A50:A51"/>
    <mergeCell ref="E50:G50"/>
    <mergeCell ref="B34:D34"/>
    <mergeCell ref="A59:M59"/>
    <mergeCell ref="J77:M77"/>
    <mergeCell ref="A41:B41"/>
    <mergeCell ref="J76:M76"/>
    <mergeCell ref="J75:M75"/>
    <mergeCell ref="B53:M53"/>
    <mergeCell ref="J78:M78"/>
    <mergeCell ref="B45:D45"/>
    <mergeCell ref="B46:D46"/>
    <mergeCell ref="A74:E75"/>
    <mergeCell ref="A77:E78"/>
    <mergeCell ref="G75:H75"/>
    <mergeCell ref="G77:H77"/>
    <mergeCell ref="K50:M50"/>
    <mergeCell ref="B68:M68"/>
    <mergeCell ref="A72:M72"/>
    <mergeCell ref="A56:M56"/>
    <mergeCell ref="B35:D35"/>
    <mergeCell ref="A37:M37"/>
    <mergeCell ref="B43:D44"/>
    <mergeCell ref="K43:M43"/>
    <mergeCell ref="A55:M55"/>
    <mergeCell ref="B50:B51"/>
    <mergeCell ref="C50:C51"/>
    <mergeCell ref="D50:D51"/>
  </mergeCells>
  <printOptions/>
  <pageMargins left="0.15748031496062992" right="0.15748031496062992" top="1.1811023622047245" bottom="0.31496062992125984" header="0.31496062992125984" footer="0.31496062992125984"/>
  <pageSetup fitToHeight="4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98"/>
  <sheetViews>
    <sheetView tabSelected="1" view="pageLayout" zoomScale="90" zoomScalePageLayoutView="90" workbookViewId="0" topLeftCell="A189">
      <selection activeCell="A189" sqref="A189:M189"/>
    </sheetView>
  </sheetViews>
  <sheetFormatPr defaultColWidth="9.140625" defaultRowHeight="15"/>
  <cols>
    <col min="1" max="1" width="4.421875" style="5" customWidth="1"/>
    <col min="2" max="2" width="21.00390625" style="5" customWidth="1"/>
    <col min="3" max="3" width="10.7109375" style="5" customWidth="1"/>
    <col min="4" max="4" width="10.00390625" style="5" customWidth="1"/>
    <col min="5" max="5" width="15.00390625" style="62" customWidth="1"/>
    <col min="6" max="6" width="17.140625" style="5" customWidth="1"/>
    <col min="7" max="13" width="13.00390625" style="5" customWidth="1"/>
    <col min="14" max="16384" width="9.140625" style="5" customWidth="1"/>
  </cols>
  <sheetData>
    <row r="1" spans="10:13" ht="15.75" customHeight="1">
      <c r="J1" s="121" t="s">
        <v>43</v>
      </c>
      <c r="K1" s="121"/>
      <c r="L1" s="121"/>
      <c r="M1" s="121"/>
    </row>
    <row r="2" spans="10:13" ht="15.75">
      <c r="J2" s="121"/>
      <c r="K2" s="121"/>
      <c r="L2" s="121"/>
      <c r="M2" s="121"/>
    </row>
    <row r="3" spans="10:13" ht="15.75">
      <c r="J3" s="121"/>
      <c r="K3" s="121"/>
      <c r="L3" s="121"/>
      <c r="M3" s="121"/>
    </row>
    <row r="4" spans="10:13" ht="15.75">
      <c r="J4" s="121"/>
      <c r="K4" s="121"/>
      <c r="L4" s="121"/>
      <c r="M4" s="121"/>
    </row>
    <row r="5" spans="1:13" ht="15.75">
      <c r="A5" s="119" t="s">
        <v>16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13" ht="15.75">
      <c r="A6" s="119" t="s">
        <v>170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</row>
    <row r="7" spans="1:13" ht="15.75">
      <c r="A7" s="12"/>
      <c r="B7" s="12"/>
      <c r="C7" s="12"/>
      <c r="D7" s="12"/>
      <c r="E7" s="63"/>
      <c r="F7" s="12"/>
      <c r="G7" s="12"/>
      <c r="H7" s="12"/>
      <c r="I7" s="12"/>
      <c r="J7" s="12"/>
      <c r="K7" s="12"/>
      <c r="L7" s="12"/>
      <c r="M7" s="12"/>
    </row>
    <row r="8" spans="1:13" ht="15.75">
      <c r="A8" s="10" t="s">
        <v>0</v>
      </c>
      <c r="B8" s="15" t="s">
        <v>73</v>
      </c>
      <c r="C8" s="3"/>
      <c r="E8" s="120" t="s">
        <v>169</v>
      </c>
      <c r="F8" s="120"/>
      <c r="G8" s="120"/>
      <c r="H8" s="120"/>
      <c r="I8" s="120"/>
      <c r="J8" s="120"/>
      <c r="K8" s="120"/>
      <c r="L8" s="44"/>
      <c r="M8" s="45">
        <v>38068238</v>
      </c>
    </row>
    <row r="9" spans="1:13" ht="15" customHeight="1">
      <c r="A9" s="10"/>
      <c r="B9" s="46" t="s">
        <v>45</v>
      </c>
      <c r="C9" s="47"/>
      <c r="D9" s="48"/>
      <c r="E9" s="145" t="s">
        <v>162</v>
      </c>
      <c r="F9" s="145"/>
      <c r="G9" s="145"/>
      <c r="H9" s="145"/>
      <c r="I9" s="145"/>
      <c r="J9" s="145"/>
      <c r="K9" s="145"/>
      <c r="L9" s="49"/>
      <c r="M9" s="50" t="s">
        <v>44</v>
      </c>
    </row>
    <row r="10" spans="1:13" ht="15" customHeight="1">
      <c r="A10" s="10"/>
      <c r="B10" s="13"/>
      <c r="C10" s="3"/>
      <c r="E10" s="64"/>
      <c r="F10" s="13"/>
      <c r="G10" s="13"/>
      <c r="H10" s="13"/>
      <c r="I10" s="13"/>
      <c r="J10" s="13"/>
      <c r="K10" s="13"/>
      <c r="L10" s="13"/>
      <c r="M10" s="14"/>
    </row>
    <row r="11" spans="1:13" ht="15.75">
      <c r="A11" s="10" t="s">
        <v>1</v>
      </c>
      <c r="B11" s="15" t="s">
        <v>163</v>
      </c>
      <c r="C11" s="3"/>
      <c r="E11" s="120" t="s">
        <v>169</v>
      </c>
      <c r="F11" s="120"/>
      <c r="G11" s="120"/>
      <c r="H11" s="120"/>
      <c r="I11" s="120"/>
      <c r="J11" s="120"/>
      <c r="K11" s="120"/>
      <c r="L11" s="44"/>
      <c r="M11" s="45">
        <v>38068238</v>
      </c>
    </row>
    <row r="12" spans="1:13" ht="21" customHeight="1">
      <c r="A12" s="10"/>
      <c r="B12" s="46" t="s">
        <v>45</v>
      </c>
      <c r="C12" s="47"/>
      <c r="D12" s="48"/>
      <c r="E12" s="145" t="s">
        <v>13</v>
      </c>
      <c r="F12" s="145"/>
      <c r="G12" s="145"/>
      <c r="H12" s="145"/>
      <c r="I12" s="145"/>
      <c r="J12" s="145"/>
      <c r="K12" s="145"/>
      <c r="L12" s="49"/>
      <c r="M12" s="50" t="s">
        <v>44</v>
      </c>
    </row>
    <row r="13" spans="1:13" ht="15" customHeight="1">
      <c r="A13" s="10"/>
      <c r="B13" s="13"/>
      <c r="C13" s="3"/>
      <c r="E13" s="65"/>
      <c r="F13" s="14"/>
      <c r="G13" s="14"/>
      <c r="H13" s="14"/>
      <c r="I13" s="14"/>
      <c r="J13" s="14"/>
      <c r="K13" s="14"/>
      <c r="L13" s="14"/>
      <c r="M13" s="14"/>
    </row>
    <row r="14" spans="1:13" ht="15.75" customHeight="1">
      <c r="A14" s="10" t="s">
        <v>2</v>
      </c>
      <c r="B14" s="15" t="s">
        <v>76</v>
      </c>
      <c r="C14" s="15" t="s">
        <v>168</v>
      </c>
      <c r="D14" s="15" t="s">
        <v>57</v>
      </c>
      <c r="E14" s="66"/>
      <c r="F14" s="146" t="s">
        <v>77</v>
      </c>
      <c r="G14" s="146"/>
      <c r="H14" s="146"/>
      <c r="I14" s="146"/>
      <c r="J14" s="146"/>
      <c r="K14" s="146"/>
      <c r="L14" s="51"/>
      <c r="M14" s="52" t="s">
        <v>164</v>
      </c>
    </row>
    <row r="15" spans="1:13" ht="41.25" customHeight="1">
      <c r="A15" s="10"/>
      <c r="B15" s="53" t="s">
        <v>45</v>
      </c>
      <c r="C15" s="53" t="s">
        <v>165</v>
      </c>
      <c r="D15" s="53" t="s">
        <v>166</v>
      </c>
      <c r="E15" s="67"/>
      <c r="F15" s="145" t="s">
        <v>167</v>
      </c>
      <c r="G15" s="145"/>
      <c r="H15" s="145"/>
      <c r="I15" s="145"/>
      <c r="J15" s="145"/>
      <c r="K15" s="145"/>
      <c r="L15" s="49"/>
      <c r="M15" s="2" t="s">
        <v>46</v>
      </c>
    </row>
    <row r="16" spans="1:13" ht="19.5" customHeight="1">
      <c r="A16" s="107" t="s">
        <v>29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</row>
    <row r="17" ht="15.75">
      <c r="A17" s="1"/>
    </row>
    <row r="18" spans="1:13" ht="30" customHeight="1">
      <c r="A18" s="4" t="s">
        <v>24</v>
      </c>
      <c r="B18" s="97" t="s">
        <v>26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</row>
    <row r="19" spans="1:13" ht="34.5" customHeight="1">
      <c r="A19" s="4" t="s">
        <v>0</v>
      </c>
      <c r="B19" s="128" t="s">
        <v>78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30"/>
    </row>
    <row r="20" spans="1:13" ht="35.25" customHeight="1">
      <c r="A20" s="107" t="s">
        <v>79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</row>
    <row r="21" ht="15.75">
      <c r="A21" s="3"/>
    </row>
    <row r="22" ht="15.75">
      <c r="A22" s="6" t="s">
        <v>30</v>
      </c>
    </row>
    <row r="23" ht="15.75">
      <c r="A23" s="1"/>
    </row>
    <row r="24" spans="1:13" ht="27.75" customHeight="1">
      <c r="A24" s="4" t="s">
        <v>24</v>
      </c>
      <c r="B24" s="97" t="s">
        <v>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</row>
    <row r="25" spans="1:13" ht="32.25" customHeight="1">
      <c r="A25" s="4" t="s">
        <v>0</v>
      </c>
      <c r="B25" s="144" t="s">
        <v>83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8"/>
    </row>
    <row r="26" spans="1:13" ht="20.25" customHeight="1">
      <c r="A26" s="4" t="s">
        <v>1</v>
      </c>
      <c r="B26" s="149" t="s">
        <v>80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</row>
    <row r="27" spans="1:13" ht="27" customHeight="1">
      <c r="A27" s="4" t="s">
        <v>2</v>
      </c>
      <c r="B27" s="149" t="s">
        <v>81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</row>
    <row r="28" spans="1:13" ht="23.25" customHeight="1">
      <c r="A28" s="4" t="s">
        <v>4</v>
      </c>
      <c r="B28" s="149" t="s">
        <v>82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</row>
    <row r="29" spans="1:13" ht="15.75">
      <c r="A29" s="1"/>
      <c r="B29" s="22"/>
      <c r="C29" s="22"/>
      <c r="D29" s="22"/>
      <c r="E29" s="68"/>
      <c r="F29" s="22"/>
      <c r="G29" s="22"/>
      <c r="H29" s="22"/>
      <c r="I29" s="22"/>
      <c r="J29" s="22"/>
      <c r="K29" s="22"/>
      <c r="L29" s="22"/>
      <c r="M29" s="22"/>
    </row>
    <row r="30" ht="15.75">
      <c r="A30" s="6" t="s">
        <v>31</v>
      </c>
    </row>
    <row r="31" spans="1:2" ht="15.75">
      <c r="A31" s="107" t="s">
        <v>27</v>
      </c>
      <c r="B31" s="108"/>
    </row>
    <row r="32" ht="15.75">
      <c r="A32" s="1"/>
    </row>
    <row r="33" spans="1:26" ht="30" customHeight="1">
      <c r="A33" s="97" t="s">
        <v>24</v>
      </c>
      <c r="B33" s="97" t="s">
        <v>32</v>
      </c>
      <c r="C33" s="97"/>
      <c r="D33" s="97"/>
      <c r="E33" s="97" t="s">
        <v>17</v>
      </c>
      <c r="F33" s="97"/>
      <c r="G33" s="97"/>
      <c r="H33" s="97" t="s">
        <v>33</v>
      </c>
      <c r="I33" s="97"/>
      <c r="J33" s="97"/>
      <c r="K33" s="97" t="s">
        <v>18</v>
      </c>
      <c r="L33" s="97"/>
      <c r="M33" s="97"/>
      <c r="R33" s="124"/>
      <c r="S33" s="124"/>
      <c r="T33" s="124"/>
      <c r="U33" s="124"/>
      <c r="V33" s="124"/>
      <c r="W33" s="124"/>
      <c r="X33" s="124"/>
      <c r="Y33" s="124"/>
      <c r="Z33" s="124"/>
    </row>
    <row r="34" spans="1:26" ht="30.75" customHeight="1">
      <c r="A34" s="97"/>
      <c r="B34" s="97"/>
      <c r="C34" s="97"/>
      <c r="D34" s="97"/>
      <c r="E34" s="26" t="s">
        <v>19</v>
      </c>
      <c r="F34" s="4" t="s">
        <v>20</v>
      </c>
      <c r="G34" s="4" t="s">
        <v>21</v>
      </c>
      <c r="H34" s="4" t="s">
        <v>19</v>
      </c>
      <c r="I34" s="4" t="s">
        <v>20</v>
      </c>
      <c r="J34" s="4" t="s">
        <v>21</v>
      </c>
      <c r="K34" s="4" t="s">
        <v>19</v>
      </c>
      <c r="L34" s="4" t="s">
        <v>20</v>
      </c>
      <c r="M34" s="4" t="s">
        <v>21</v>
      </c>
      <c r="R34" s="7"/>
      <c r="S34" s="7"/>
      <c r="T34" s="7"/>
      <c r="U34" s="7"/>
      <c r="V34" s="7"/>
      <c r="W34" s="7"/>
      <c r="X34" s="7"/>
      <c r="Y34" s="7"/>
      <c r="Z34" s="7"/>
    </row>
    <row r="35" spans="1:26" ht="15.75">
      <c r="A35" s="4">
        <v>1</v>
      </c>
      <c r="B35" s="97">
        <v>2</v>
      </c>
      <c r="C35" s="97"/>
      <c r="D35" s="97"/>
      <c r="E35" s="26">
        <v>3</v>
      </c>
      <c r="F35" s="4">
        <v>4</v>
      </c>
      <c r="G35" s="4">
        <v>5</v>
      </c>
      <c r="H35" s="4">
        <v>6</v>
      </c>
      <c r="I35" s="4">
        <v>7</v>
      </c>
      <c r="J35" s="4">
        <v>8</v>
      </c>
      <c r="K35" s="4">
        <v>9</v>
      </c>
      <c r="L35" s="4">
        <v>10</v>
      </c>
      <c r="M35" s="4">
        <v>11</v>
      </c>
      <c r="R35" s="7"/>
      <c r="S35" s="7"/>
      <c r="T35" s="7"/>
      <c r="U35" s="7"/>
      <c r="V35" s="7"/>
      <c r="W35" s="7"/>
      <c r="X35" s="7"/>
      <c r="Y35" s="7"/>
      <c r="Z35" s="7"/>
    </row>
    <row r="36" spans="1:26" ht="68.25" customHeight="1">
      <c r="A36" s="4">
        <v>1</v>
      </c>
      <c r="B36" s="144" t="s">
        <v>84</v>
      </c>
      <c r="C36" s="129"/>
      <c r="D36" s="130"/>
      <c r="E36" s="33">
        <f>E59</f>
        <v>1198157</v>
      </c>
      <c r="F36" s="18">
        <f aca="true" t="shared" si="0" ref="F36:L36">F59</f>
        <v>384970</v>
      </c>
      <c r="G36" s="18">
        <f t="shared" si="0"/>
        <v>1583127</v>
      </c>
      <c r="H36" s="18">
        <f t="shared" si="0"/>
        <v>272509.33999999997</v>
      </c>
      <c r="I36" s="18">
        <f>I59</f>
        <v>383000</v>
      </c>
      <c r="J36" s="18">
        <f>J59</f>
        <v>655509.34</v>
      </c>
      <c r="K36" s="18">
        <f t="shared" si="0"/>
        <v>-925647.66</v>
      </c>
      <c r="L36" s="18">
        <f t="shared" si="0"/>
        <v>-1970</v>
      </c>
      <c r="M36" s="18">
        <f>K36+L36</f>
        <v>-927617.66</v>
      </c>
      <c r="R36" s="7"/>
      <c r="S36" s="7"/>
      <c r="T36" s="7"/>
      <c r="U36" s="7"/>
      <c r="V36" s="7"/>
      <c r="W36" s="7"/>
      <c r="X36" s="7"/>
      <c r="Y36" s="7"/>
      <c r="Z36" s="7"/>
    </row>
    <row r="37" spans="1:26" ht="30" customHeight="1">
      <c r="A37" s="4">
        <v>2</v>
      </c>
      <c r="B37" s="144" t="s">
        <v>85</v>
      </c>
      <c r="C37" s="129"/>
      <c r="D37" s="130"/>
      <c r="E37" s="33">
        <f>E118</f>
        <v>220998</v>
      </c>
      <c r="F37" s="18">
        <f aca="true" t="shared" si="1" ref="F37:M37">F118</f>
        <v>7340713</v>
      </c>
      <c r="G37" s="18">
        <f t="shared" si="1"/>
        <v>7561711</v>
      </c>
      <c r="H37" s="18">
        <f>H118</f>
        <v>220998</v>
      </c>
      <c r="I37" s="18">
        <f t="shared" si="1"/>
        <v>7340713</v>
      </c>
      <c r="J37" s="18">
        <f>J118</f>
        <v>7561711</v>
      </c>
      <c r="K37" s="18">
        <f t="shared" si="1"/>
        <v>0</v>
      </c>
      <c r="L37" s="18">
        <f t="shared" si="1"/>
        <v>0</v>
      </c>
      <c r="M37" s="18">
        <f t="shared" si="1"/>
        <v>0</v>
      </c>
      <c r="R37" s="7"/>
      <c r="S37" s="7"/>
      <c r="T37" s="7"/>
      <c r="U37" s="7"/>
      <c r="V37" s="7"/>
      <c r="W37" s="7"/>
      <c r="X37" s="7"/>
      <c r="Y37" s="7"/>
      <c r="Z37" s="7"/>
    </row>
    <row r="38" spans="1:26" ht="63" customHeight="1">
      <c r="A38" s="4">
        <v>3</v>
      </c>
      <c r="B38" s="144" t="s">
        <v>86</v>
      </c>
      <c r="C38" s="129"/>
      <c r="D38" s="130"/>
      <c r="E38" s="33">
        <f>E143</f>
        <v>36401</v>
      </c>
      <c r="F38" s="18">
        <f aca="true" t="shared" si="2" ref="F38:M38">F143</f>
        <v>0</v>
      </c>
      <c r="G38" s="18">
        <f t="shared" si="2"/>
        <v>36401</v>
      </c>
      <c r="H38" s="18">
        <f t="shared" si="2"/>
        <v>25916.81</v>
      </c>
      <c r="I38" s="18">
        <f t="shared" si="2"/>
        <v>0</v>
      </c>
      <c r="J38" s="18">
        <f t="shared" si="2"/>
        <v>25916.81</v>
      </c>
      <c r="K38" s="18">
        <f t="shared" si="2"/>
        <v>-10484.189999999999</v>
      </c>
      <c r="L38" s="18">
        <f t="shared" si="2"/>
        <v>0</v>
      </c>
      <c r="M38" s="18">
        <f t="shared" si="2"/>
        <v>-10484.189999999999</v>
      </c>
      <c r="R38" s="7"/>
      <c r="S38" s="7"/>
      <c r="T38" s="7"/>
      <c r="U38" s="7"/>
      <c r="V38" s="7"/>
      <c r="W38" s="7"/>
      <c r="X38" s="7"/>
      <c r="Y38" s="7"/>
      <c r="Z38" s="7"/>
    </row>
    <row r="39" spans="1:26" ht="26.25" customHeight="1">
      <c r="A39" s="4">
        <v>4</v>
      </c>
      <c r="B39" s="144" t="s">
        <v>87</v>
      </c>
      <c r="C39" s="129"/>
      <c r="D39" s="130"/>
      <c r="E39" s="33">
        <f>E158</f>
        <v>1347798</v>
      </c>
      <c r="F39" s="18">
        <f aca="true" t="shared" si="3" ref="F39:M39">F158</f>
        <v>999202.13</v>
      </c>
      <c r="G39" s="18">
        <f t="shared" si="3"/>
        <v>2347000.13</v>
      </c>
      <c r="H39" s="18">
        <f t="shared" si="3"/>
        <v>1234592.6</v>
      </c>
      <c r="I39" s="18">
        <f t="shared" si="3"/>
        <v>748744.13</v>
      </c>
      <c r="J39" s="18">
        <f t="shared" si="3"/>
        <v>1983336.73</v>
      </c>
      <c r="K39" s="18">
        <f t="shared" si="3"/>
        <v>-113205.3999999999</v>
      </c>
      <c r="L39" s="18">
        <f t="shared" si="3"/>
        <v>0</v>
      </c>
      <c r="M39" s="18">
        <f t="shared" si="3"/>
        <v>-113205.3999999999</v>
      </c>
      <c r="R39" s="7"/>
      <c r="S39" s="7"/>
      <c r="T39" s="7"/>
      <c r="U39" s="7"/>
      <c r="V39" s="7"/>
      <c r="W39" s="7"/>
      <c r="X39" s="7"/>
      <c r="Y39" s="7"/>
      <c r="Z39" s="7"/>
    </row>
    <row r="40" spans="1:26" ht="15.75">
      <c r="A40" s="4"/>
      <c r="B40" s="94" t="s">
        <v>7</v>
      </c>
      <c r="C40" s="94"/>
      <c r="D40" s="94"/>
      <c r="E40" s="69">
        <f aca="true" t="shared" si="4" ref="E40:M40">SUM(E36:E39)</f>
        <v>2803354</v>
      </c>
      <c r="F40" s="23">
        <f t="shared" si="4"/>
        <v>8724885.13</v>
      </c>
      <c r="G40" s="23">
        <f t="shared" si="4"/>
        <v>11528239.129999999</v>
      </c>
      <c r="H40" s="23">
        <f t="shared" si="4"/>
        <v>1754016.75</v>
      </c>
      <c r="I40" s="23">
        <f>SUM(I36:I39)</f>
        <v>8472457.13</v>
      </c>
      <c r="J40" s="23">
        <f t="shared" si="4"/>
        <v>10226473.879999999</v>
      </c>
      <c r="K40" s="23">
        <f t="shared" si="4"/>
        <v>-1049337.25</v>
      </c>
      <c r="L40" s="23">
        <f t="shared" si="4"/>
        <v>-1970</v>
      </c>
      <c r="M40" s="23">
        <f t="shared" si="4"/>
        <v>-1051307.25</v>
      </c>
      <c r="R40" s="7"/>
      <c r="S40" s="7"/>
      <c r="T40" s="7"/>
      <c r="U40" s="7"/>
      <c r="V40" s="7"/>
      <c r="W40" s="7"/>
      <c r="X40" s="7"/>
      <c r="Y40" s="7"/>
      <c r="Z40" s="7"/>
    </row>
    <row r="41" spans="1:26" ht="15.75">
      <c r="A41" s="109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8"/>
      <c r="R41" s="7"/>
      <c r="S41" s="7"/>
      <c r="T41" s="7"/>
      <c r="U41" s="7"/>
      <c r="V41" s="7"/>
      <c r="W41" s="7"/>
      <c r="X41" s="7"/>
      <c r="Y41" s="7"/>
      <c r="Z41" s="7"/>
    </row>
    <row r="42" spans="1:13" ht="32.25" customHeight="1">
      <c r="A42" s="95" t="s">
        <v>34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</row>
    <row r="43" spans="1:13" ht="21" customHeight="1">
      <c r="A43" s="150" t="s">
        <v>178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</row>
    <row r="44" spans="1:13" ht="66.75" customHeight="1">
      <c r="A44" s="161" t="s">
        <v>188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</row>
    <row r="45" spans="1:13" ht="33" customHeight="1">
      <c r="A45" s="125" t="s">
        <v>35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</row>
    <row r="46" spans="1:2" ht="15.75">
      <c r="A46" s="107" t="s">
        <v>27</v>
      </c>
      <c r="B46" s="108"/>
    </row>
    <row r="47" ht="15.75">
      <c r="A47" s="1"/>
    </row>
    <row r="48" spans="1:13" ht="31.5" customHeight="1">
      <c r="A48" s="97" t="s">
        <v>5</v>
      </c>
      <c r="B48" s="97" t="s">
        <v>36</v>
      </c>
      <c r="C48" s="97"/>
      <c r="D48" s="97"/>
      <c r="E48" s="97" t="s">
        <v>17</v>
      </c>
      <c r="F48" s="97"/>
      <c r="G48" s="97"/>
      <c r="H48" s="97" t="s">
        <v>33</v>
      </c>
      <c r="I48" s="97"/>
      <c r="J48" s="97"/>
      <c r="K48" s="97" t="s">
        <v>18</v>
      </c>
      <c r="L48" s="97"/>
      <c r="M48" s="97"/>
    </row>
    <row r="49" spans="1:13" ht="33.75" customHeight="1">
      <c r="A49" s="97"/>
      <c r="B49" s="97"/>
      <c r="C49" s="97"/>
      <c r="D49" s="97"/>
      <c r="E49" s="26" t="s">
        <v>19</v>
      </c>
      <c r="F49" s="4" t="s">
        <v>20</v>
      </c>
      <c r="G49" s="4" t="s">
        <v>21</v>
      </c>
      <c r="H49" s="4" t="s">
        <v>19</v>
      </c>
      <c r="I49" s="4" t="s">
        <v>20</v>
      </c>
      <c r="J49" s="4" t="s">
        <v>21</v>
      </c>
      <c r="K49" s="4" t="s">
        <v>19</v>
      </c>
      <c r="L49" s="4" t="s">
        <v>20</v>
      </c>
      <c r="M49" s="4" t="s">
        <v>21</v>
      </c>
    </row>
    <row r="50" spans="1:13" ht="15.75">
      <c r="A50" s="4">
        <v>1</v>
      </c>
      <c r="B50" s="97">
        <v>2</v>
      </c>
      <c r="C50" s="97"/>
      <c r="D50" s="97"/>
      <c r="E50" s="26">
        <v>3</v>
      </c>
      <c r="F50" s="4">
        <v>4</v>
      </c>
      <c r="G50" s="4">
        <v>5</v>
      </c>
      <c r="H50" s="4">
        <v>6</v>
      </c>
      <c r="I50" s="4">
        <v>7</v>
      </c>
      <c r="J50" s="4">
        <v>8</v>
      </c>
      <c r="K50" s="4">
        <v>9</v>
      </c>
      <c r="L50" s="4">
        <v>10</v>
      </c>
      <c r="M50" s="4">
        <v>11</v>
      </c>
    </row>
    <row r="51" spans="1:13" ht="70.5" customHeight="1">
      <c r="A51" s="4"/>
      <c r="B51" s="99" t="s">
        <v>88</v>
      </c>
      <c r="C51" s="100"/>
      <c r="D51" s="101"/>
      <c r="E51" s="33">
        <f>E40</f>
        <v>2803354</v>
      </c>
      <c r="F51" s="18">
        <f>F40</f>
        <v>8724885.13</v>
      </c>
      <c r="G51" s="18">
        <f>E51+F51</f>
        <v>11528239.13</v>
      </c>
      <c r="H51" s="18">
        <f>H40</f>
        <v>1754016.75</v>
      </c>
      <c r="I51" s="18">
        <f>I40</f>
        <v>8472457.13</v>
      </c>
      <c r="J51" s="18">
        <f>H51+I51</f>
        <v>10226473.88</v>
      </c>
      <c r="K51" s="18">
        <f>H51-E51</f>
        <v>-1049337.25</v>
      </c>
      <c r="L51" s="18">
        <f>I51-F51</f>
        <v>-252428</v>
      </c>
      <c r="M51" s="18">
        <f>SUM(K51:L51)</f>
        <v>-1301765.25</v>
      </c>
    </row>
    <row r="52" ht="15.75">
      <c r="A52" s="1"/>
    </row>
    <row r="53" ht="15.75">
      <c r="A53" s="6" t="s">
        <v>37</v>
      </c>
    </row>
    <row r="54" ht="15.75">
      <c r="A54" s="1"/>
    </row>
    <row r="55" spans="1:13" ht="29.25" customHeight="1">
      <c r="A55" s="97" t="s">
        <v>5</v>
      </c>
      <c r="B55" s="97" t="s">
        <v>22</v>
      </c>
      <c r="C55" s="97" t="s">
        <v>8</v>
      </c>
      <c r="D55" s="97" t="s">
        <v>9</v>
      </c>
      <c r="E55" s="97" t="s">
        <v>17</v>
      </c>
      <c r="F55" s="97"/>
      <c r="G55" s="97"/>
      <c r="H55" s="97" t="s">
        <v>38</v>
      </c>
      <c r="I55" s="97"/>
      <c r="J55" s="97"/>
      <c r="K55" s="97" t="s">
        <v>18</v>
      </c>
      <c r="L55" s="97"/>
      <c r="M55" s="97"/>
    </row>
    <row r="56" spans="1:13" ht="30.75" customHeight="1">
      <c r="A56" s="97"/>
      <c r="B56" s="97"/>
      <c r="C56" s="97"/>
      <c r="D56" s="97"/>
      <c r="E56" s="26" t="s">
        <v>19</v>
      </c>
      <c r="F56" s="4" t="s">
        <v>20</v>
      </c>
      <c r="G56" s="4" t="s">
        <v>21</v>
      </c>
      <c r="H56" s="4" t="s">
        <v>19</v>
      </c>
      <c r="I56" s="4" t="s">
        <v>20</v>
      </c>
      <c r="J56" s="4" t="s">
        <v>21</v>
      </c>
      <c r="K56" s="4" t="s">
        <v>19</v>
      </c>
      <c r="L56" s="4" t="s">
        <v>20</v>
      </c>
      <c r="M56" s="4" t="s">
        <v>21</v>
      </c>
    </row>
    <row r="57" spans="1:13" ht="15.75">
      <c r="A57" s="4">
        <v>1</v>
      </c>
      <c r="B57" s="4">
        <v>2</v>
      </c>
      <c r="C57" s="4">
        <v>3</v>
      </c>
      <c r="D57" s="4">
        <v>4</v>
      </c>
      <c r="E57" s="26">
        <v>5</v>
      </c>
      <c r="F57" s="4">
        <v>6</v>
      </c>
      <c r="G57" s="4">
        <v>7</v>
      </c>
      <c r="H57" s="4">
        <v>8</v>
      </c>
      <c r="I57" s="4">
        <v>9</v>
      </c>
      <c r="J57" s="4">
        <v>10</v>
      </c>
      <c r="K57" s="4">
        <v>11</v>
      </c>
      <c r="L57" s="4">
        <v>12</v>
      </c>
      <c r="M57" s="4">
        <v>13</v>
      </c>
    </row>
    <row r="58" spans="1:13" ht="44.25" customHeight="1">
      <c r="A58" s="4"/>
      <c r="B58" s="113" t="str">
        <f>B25</f>
        <v>Завдання 1. Забезпечення профілактики захворювань населення та підтримки громадського здоров'я за місцем проживання (перебування)</v>
      </c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5"/>
    </row>
    <row r="59" spans="1:13" s="62" customFormat="1" ht="50.25" customHeight="1">
      <c r="A59" s="26">
        <v>1</v>
      </c>
      <c r="B59" s="26" t="s">
        <v>67</v>
      </c>
      <c r="C59" s="60" t="s">
        <v>50</v>
      </c>
      <c r="D59" s="61" t="s">
        <v>68</v>
      </c>
      <c r="E59" s="33">
        <f>SUM(E60:E68)</f>
        <v>1198157</v>
      </c>
      <c r="F59" s="33">
        <f>SUM(F60:F68)</f>
        <v>384970</v>
      </c>
      <c r="G59" s="33">
        <f>E59+F59</f>
        <v>1583127</v>
      </c>
      <c r="H59" s="33">
        <f>SUM(H60:H68)</f>
        <v>272509.33999999997</v>
      </c>
      <c r="I59" s="33">
        <f>SUM(I60:I68)</f>
        <v>383000</v>
      </c>
      <c r="J59" s="33">
        <f>H59+I59</f>
        <v>655509.34</v>
      </c>
      <c r="K59" s="33">
        <f>SUM(K60:K68)</f>
        <v>-925647.66</v>
      </c>
      <c r="L59" s="33">
        <f>SUM(L60:L68)</f>
        <v>-1970</v>
      </c>
      <c r="M59" s="33">
        <f>K59+L59</f>
        <v>-927617.66</v>
      </c>
    </row>
    <row r="60" spans="1:13" s="62" customFormat="1" ht="123" customHeight="1">
      <c r="A60" s="26"/>
      <c r="B60" s="34" t="s">
        <v>89</v>
      </c>
      <c r="C60" s="60" t="s">
        <v>50</v>
      </c>
      <c r="D60" s="61" t="s">
        <v>68</v>
      </c>
      <c r="E60" s="33">
        <v>819400</v>
      </c>
      <c r="F60" s="33">
        <v>384970</v>
      </c>
      <c r="G60" s="33">
        <f>E60+F60</f>
        <v>1204370</v>
      </c>
      <c r="H60" s="33">
        <v>49100</v>
      </c>
      <c r="I60" s="33">
        <v>383000</v>
      </c>
      <c r="J60" s="33">
        <f>SUM(H60:I60)</f>
        <v>432100</v>
      </c>
      <c r="K60" s="33">
        <f>H60-E60</f>
        <v>-770300</v>
      </c>
      <c r="L60" s="33">
        <f>I60-F60</f>
        <v>-1970</v>
      </c>
      <c r="M60" s="33">
        <f>K60+L60</f>
        <v>-772270</v>
      </c>
    </row>
    <row r="61" spans="1:13" s="62" customFormat="1" ht="78.75" customHeight="1">
      <c r="A61" s="26"/>
      <c r="B61" s="34" t="s">
        <v>90</v>
      </c>
      <c r="C61" s="60" t="s">
        <v>50</v>
      </c>
      <c r="D61" s="61" t="s">
        <v>68</v>
      </c>
      <c r="E61" s="33">
        <v>74400</v>
      </c>
      <c r="F61" s="33"/>
      <c r="G61" s="33">
        <f aca="true" t="shared" si="5" ref="G61:G68">E61+F61</f>
        <v>74400</v>
      </c>
      <c r="H61" s="33">
        <f>53134+2250</f>
        <v>55384</v>
      </c>
      <c r="I61" s="33"/>
      <c r="J61" s="33">
        <f aca="true" t="shared" si="6" ref="J61:J68">SUM(H61:I61)</f>
        <v>55384</v>
      </c>
      <c r="K61" s="33">
        <f aca="true" t="shared" si="7" ref="K61:K68">H61-E61</f>
        <v>-19016</v>
      </c>
      <c r="L61" s="33">
        <f aca="true" t="shared" si="8" ref="L61:L68">I61-F61</f>
        <v>0</v>
      </c>
      <c r="M61" s="33">
        <f aca="true" t="shared" si="9" ref="M61:M68">K61+L61</f>
        <v>-19016</v>
      </c>
    </row>
    <row r="62" spans="1:13" s="62" customFormat="1" ht="58.5" customHeight="1">
      <c r="A62" s="26"/>
      <c r="B62" s="34" t="s">
        <v>91</v>
      </c>
      <c r="C62" s="60" t="s">
        <v>50</v>
      </c>
      <c r="D62" s="61" t="s">
        <v>68</v>
      </c>
      <c r="E62" s="33">
        <v>29280</v>
      </c>
      <c r="F62" s="33"/>
      <c r="G62" s="33">
        <f t="shared" si="5"/>
        <v>29280</v>
      </c>
      <c r="H62" s="33">
        <v>29280</v>
      </c>
      <c r="I62" s="33"/>
      <c r="J62" s="33">
        <f t="shared" si="6"/>
        <v>29280</v>
      </c>
      <c r="K62" s="33">
        <f t="shared" si="7"/>
        <v>0</v>
      </c>
      <c r="L62" s="33">
        <f t="shared" si="8"/>
        <v>0</v>
      </c>
      <c r="M62" s="33">
        <f t="shared" si="9"/>
        <v>0</v>
      </c>
    </row>
    <row r="63" spans="1:13" s="62" customFormat="1" ht="129.75" customHeight="1">
      <c r="A63" s="26"/>
      <c r="B63" s="34" t="s">
        <v>92</v>
      </c>
      <c r="C63" s="60" t="s">
        <v>50</v>
      </c>
      <c r="D63" s="61" t="s">
        <v>68</v>
      </c>
      <c r="E63" s="33">
        <v>49400</v>
      </c>
      <c r="F63" s="33"/>
      <c r="G63" s="33">
        <f t="shared" si="5"/>
        <v>49400</v>
      </c>
      <c r="H63" s="33">
        <v>0</v>
      </c>
      <c r="I63" s="33"/>
      <c r="J63" s="33">
        <f t="shared" si="6"/>
        <v>0</v>
      </c>
      <c r="K63" s="33">
        <f t="shared" si="7"/>
        <v>-49400</v>
      </c>
      <c r="L63" s="33">
        <f t="shared" si="8"/>
        <v>0</v>
      </c>
      <c r="M63" s="33">
        <f t="shared" si="9"/>
        <v>-49400</v>
      </c>
    </row>
    <row r="64" spans="1:13" s="62" customFormat="1" ht="68.25" customHeight="1">
      <c r="A64" s="26"/>
      <c r="B64" s="34" t="s">
        <v>93</v>
      </c>
      <c r="C64" s="60" t="s">
        <v>50</v>
      </c>
      <c r="D64" s="61" t="s">
        <v>68</v>
      </c>
      <c r="E64" s="33">
        <v>53000</v>
      </c>
      <c r="F64" s="33"/>
      <c r="G64" s="33">
        <f t="shared" si="5"/>
        <v>53000</v>
      </c>
      <c r="H64" s="33">
        <v>29731.46</v>
      </c>
      <c r="I64" s="33"/>
      <c r="J64" s="33">
        <f t="shared" si="6"/>
        <v>29731.46</v>
      </c>
      <c r="K64" s="33">
        <f t="shared" si="7"/>
        <v>-23268.54</v>
      </c>
      <c r="L64" s="33">
        <f t="shared" si="8"/>
        <v>0</v>
      </c>
      <c r="M64" s="33">
        <f t="shared" si="9"/>
        <v>-23268.54</v>
      </c>
    </row>
    <row r="65" spans="1:13" s="62" customFormat="1" ht="61.5" customHeight="1">
      <c r="A65" s="26"/>
      <c r="B65" s="34" t="s">
        <v>94</v>
      </c>
      <c r="C65" s="60" t="s">
        <v>50</v>
      </c>
      <c r="D65" s="61" t="s">
        <v>68</v>
      </c>
      <c r="E65" s="33">
        <v>60000</v>
      </c>
      <c r="F65" s="33"/>
      <c r="G65" s="33">
        <f t="shared" si="5"/>
        <v>60000</v>
      </c>
      <c r="H65" s="33">
        <v>43071.02</v>
      </c>
      <c r="I65" s="33"/>
      <c r="J65" s="33">
        <f t="shared" si="6"/>
        <v>43071.02</v>
      </c>
      <c r="K65" s="33">
        <f t="shared" si="7"/>
        <v>-16928.980000000003</v>
      </c>
      <c r="L65" s="33">
        <f t="shared" si="8"/>
        <v>0</v>
      </c>
      <c r="M65" s="33">
        <f t="shared" si="9"/>
        <v>-16928.980000000003</v>
      </c>
    </row>
    <row r="66" spans="1:13" s="62" customFormat="1" ht="80.25" customHeight="1">
      <c r="A66" s="26"/>
      <c r="B66" s="34" t="s">
        <v>95</v>
      </c>
      <c r="C66" s="60" t="s">
        <v>50</v>
      </c>
      <c r="D66" s="61" t="s">
        <v>68</v>
      </c>
      <c r="E66" s="33">
        <v>46200</v>
      </c>
      <c r="F66" s="33"/>
      <c r="G66" s="33">
        <f t="shared" si="5"/>
        <v>46200</v>
      </c>
      <c r="H66" s="33">
        <v>0</v>
      </c>
      <c r="I66" s="33"/>
      <c r="J66" s="33">
        <f t="shared" si="6"/>
        <v>0</v>
      </c>
      <c r="K66" s="33">
        <f t="shared" si="7"/>
        <v>-46200</v>
      </c>
      <c r="L66" s="33">
        <f t="shared" si="8"/>
        <v>0</v>
      </c>
      <c r="M66" s="33">
        <f t="shared" si="9"/>
        <v>-46200</v>
      </c>
    </row>
    <row r="67" spans="1:13" s="62" customFormat="1" ht="48.75" customHeight="1">
      <c r="A67" s="26"/>
      <c r="B67" s="34" t="s">
        <v>96</v>
      </c>
      <c r="C67" s="60" t="s">
        <v>50</v>
      </c>
      <c r="D67" s="61" t="s">
        <v>68</v>
      </c>
      <c r="E67" s="33">
        <v>9600</v>
      </c>
      <c r="F67" s="33"/>
      <c r="G67" s="33">
        <f t="shared" si="5"/>
        <v>9600</v>
      </c>
      <c r="H67" s="33">
        <v>9066.26</v>
      </c>
      <c r="I67" s="33"/>
      <c r="J67" s="33">
        <f t="shared" si="6"/>
        <v>9066.26</v>
      </c>
      <c r="K67" s="33">
        <f t="shared" si="7"/>
        <v>-533.7399999999998</v>
      </c>
      <c r="L67" s="33">
        <f t="shared" si="8"/>
        <v>0</v>
      </c>
      <c r="M67" s="33">
        <f t="shared" si="9"/>
        <v>-533.7399999999998</v>
      </c>
    </row>
    <row r="68" spans="1:13" s="62" customFormat="1" ht="72.75" customHeight="1">
      <c r="A68" s="26"/>
      <c r="B68" s="34" t="s">
        <v>97</v>
      </c>
      <c r="C68" s="60" t="s">
        <v>50</v>
      </c>
      <c r="D68" s="61" t="s">
        <v>68</v>
      </c>
      <c r="E68" s="33">
        <v>56877</v>
      </c>
      <c r="F68" s="33"/>
      <c r="G68" s="33">
        <f t="shared" si="5"/>
        <v>56877</v>
      </c>
      <c r="H68" s="33">
        <v>56876.6</v>
      </c>
      <c r="I68" s="33"/>
      <c r="J68" s="33">
        <f t="shared" si="6"/>
        <v>56876.6</v>
      </c>
      <c r="K68" s="33">
        <f t="shared" si="7"/>
        <v>-0.4000000000014552</v>
      </c>
      <c r="L68" s="33">
        <f t="shared" si="8"/>
        <v>0</v>
      </c>
      <c r="M68" s="33">
        <f t="shared" si="9"/>
        <v>-0.4000000000014552</v>
      </c>
    </row>
    <row r="69" spans="1:13" ht="15.75">
      <c r="A69" s="97" t="s">
        <v>39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</row>
    <row r="70" spans="1:13" ht="114.75" customHeight="1">
      <c r="A70" s="162" t="s">
        <v>181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</row>
    <row r="71" spans="1:13" ht="15.75">
      <c r="A71" s="4">
        <v>2</v>
      </c>
      <c r="B71" s="16" t="s">
        <v>10</v>
      </c>
      <c r="C71" s="4"/>
      <c r="D71" s="4"/>
      <c r="E71" s="26"/>
      <c r="F71" s="4"/>
      <c r="G71" s="4"/>
      <c r="H71" s="4"/>
      <c r="I71" s="4"/>
      <c r="J71" s="4"/>
      <c r="K71" s="4"/>
      <c r="L71" s="4"/>
      <c r="M71" s="4"/>
    </row>
    <row r="72" spans="1:13" ht="75">
      <c r="A72" s="26"/>
      <c r="B72" s="35" t="s">
        <v>98</v>
      </c>
      <c r="C72" s="28" t="s">
        <v>60</v>
      </c>
      <c r="D72" s="40" t="s">
        <v>59</v>
      </c>
      <c r="E72" s="38">
        <v>1</v>
      </c>
      <c r="F72" s="26">
        <v>1</v>
      </c>
      <c r="G72" s="33">
        <f>E72+F72</f>
        <v>2</v>
      </c>
      <c r="H72" s="33">
        <v>0</v>
      </c>
      <c r="I72" s="26">
        <v>1</v>
      </c>
      <c r="J72" s="26">
        <f>SUM(H72:I72)</f>
        <v>1</v>
      </c>
      <c r="K72" s="33">
        <f>H72-E72</f>
        <v>-1</v>
      </c>
      <c r="L72" s="26">
        <f>I72-F72</f>
        <v>0</v>
      </c>
      <c r="M72" s="33">
        <f>SUM(K72:L72)</f>
        <v>-1</v>
      </c>
    </row>
    <row r="73" spans="1:13" ht="60">
      <c r="A73" s="26"/>
      <c r="B73" s="35" t="s">
        <v>99</v>
      </c>
      <c r="C73" s="28" t="s">
        <v>60</v>
      </c>
      <c r="D73" s="40" t="s">
        <v>59</v>
      </c>
      <c r="E73" s="70">
        <v>22738</v>
      </c>
      <c r="F73" s="26"/>
      <c r="G73" s="33">
        <f aca="true" t="shared" si="10" ref="G73:G96">E73+F73</f>
        <v>22738</v>
      </c>
      <c r="H73" s="54">
        <v>1832</v>
      </c>
      <c r="I73" s="26"/>
      <c r="J73" s="26">
        <f aca="true" t="shared" si="11" ref="J73:J96">SUM(H73:I73)</f>
        <v>1832</v>
      </c>
      <c r="K73" s="33">
        <f aca="true" t="shared" si="12" ref="K73:K96">H73-E73</f>
        <v>-20906</v>
      </c>
      <c r="L73" s="26">
        <f aca="true" t="shared" si="13" ref="L73:M96">I73-F73</f>
        <v>0</v>
      </c>
      <c r="M73" s="33">
        <f aca="true" t="shared" si="14" ref="M73:M95">SUM(K73:L73)</f>
        <v>-20906</v>
      </c>
    </row>
    <row r="74" spans="1:13" ht="25.5">
      <c r="A74" s="26"/>
      <c r="B74" s="36" t="s">
        <v>100</v>
      </c>
      <c r="C74" s="28" t="s">
        <v>60</v>
      </c>
      <c r="D74" s="40" t="s">
        <v>59</v>
      </c>
      <c r="E74" s="39">
        <v>9926</v>
      </c>
      <c r="F74" s="26"/>
      <c r="G74" s="33">
        <f t="shared" si="10"/>
        <v>9926</v>
      </c>
      <c r="H74" s="54">
        <v>971</v>
      </c>
      <c r="I74" s="26"/>
      <c r="J74" s="26">
        <f t="shared" si="11"/>
        <v>971</v>
      </c>
      <c r="K74" s="33">
        <f t="shared" si="12"/>
        <v>-8955</v>
      </c>
      <c r="L74" s="26">
        <f t="shared" si="13"/>
        <v>0</v>
      </c>
      <c r="M74" s="33">
        <f t="shared" si="14"/>
        <v>-8955</v>
      </c>
    </row>
    <row r="75" spans="1:13" ht="25.5">
      <c r="A75" s="26"/>
      <c r="B75" s="36" t="s">
        <v>101</v>
      </c>
      <c r="C75" s="28" t="s">
        <v>60</v>
      </c>
      <c r="D75" s="40" t="s">
        <v>59</v>
      </c>
      <c r="E75" s="39">
        <v>12812</v>
      </c>
      <c r="F75" s="26"/>
      <c r="G75" s="33">
        <f t="shared" si="10"/>
        <v>12812</v>
      </c>
      <c r="H75" s="54">
        <v>861</v>
      </c>
      <c r="I75" s="26"/>
      <c r="J75" s="26">
        <f t="shared" si="11"/>
        <v>861</v>
      </c>
      <c r="K75" s="33">
        <f t="shared" si="12"/>
        <v>-11951</v>
      </c>
      <c r="L75" s="26">
        <f t="shared" si="13"/>
        <v>0</v>
      </c>
      <c r="M75" s="33">
        <f t="shared" si="14"/>
        <v>-11951</v>
      </c>
    </row>
    <row r="76" spans="1:13" ht="60">
      <c r="A76" s="26"/>
      <c r="B76" s="35" t="s">
        <v>102</v>
      </c>
      <c r="C76" s="28" t="s">
        <v>60</v>
      </c>
      <c r="D76" s="40" t="s">
        <v>59</v>
      </c>
      <c r="E76" s="70">
        <v>250</v>
      </c>
      <c r="F76" s="26"/>
      <c r="G76" s="33">
        <f t="shared" si="10"/>
        <v>250</v>
      </c>
      <c r="H76" s="54">
        <v>250</v>
      </c>
      <c r="I76" s="26"/>
      <c r="J76" s="26">
        <f t="shared" si="11"/>
        <v>250</v>
      </c>
      <c r="K76" s="33">
        <f t="shared" si="12"/>
        <v>0</v>
      </c>
      <c r="L76" s="26">
        <f t="shared" si="13"/>
        <v>0</v>
      </c>
      <c r="M76" s="33">
        <f t="shared" si="14"/>
        <v>0</v>
      </c>
    </row>
    <row r="77" spans="1:13" ht="25.5">
      <c r="A77" s="26"/>
      <c r="B77" s="36" t="s">
        <v>100</v>
      </c>
      <c r="C77" s="28" t="s">
        <v>60</v>
      </c>
      <c r="D77" s="40" t="s">
        <v>59</v>
      </c>
      <c r="E77" s="39">
        <f>110</f>
        <v>110</v>
      </c>
      <c r="F77" s="26"/>
      <c r="G77" s="33">
        <f t="shared" si="10"/>
        <v>110</v>
      </c>
      <c r="H77" s="54">
        <v>110</v>
      </c>
      <c r="I77" s="26"/>
      <c r="J77" s="26">
        <f t="shared" si="11"/>
        <v>110</v>
      </c>
      <c r="K77" s="33">
        <f t="shared" si="12"/>
        <v>0</v>
      </c>
      <c r="L77" s="26">
        <f t="shared" si="13"/>
        <v>0</v>
      </c>
      <c r="M77" s="33">
        <f t="shared" si="14"/>
        <v>0</v>
      </c>
    </row>
    <row r="78" spans="1:13" ht="25.5">
      <c r="A78" s="26"/>
      <c r="B78" s="36" t="s">
        <v>101</v>
      </c>
      <c r="C78" s="28" t="s">
        <v>60</v>
      </c>
      <c r="D78" s="40" t="s">
        <v>59</v>
      </c>
      <c r="E78" s="39">
        <f>140</f>
        <v>140</v>
      </c>
      <c r="F78" s="26"/>
      <c r="G78" s="33">
        <f t="shared" si="10"/>
        <v>140</v>
      </c>
      <c r="H78" s="54">
        <v>140</v>
      </c>
      <c r="I78" s="26"/>
      <c r="J78" s="26">
        <f t="shared" si="11"/>
        <v>140</v>
      </c>
      <c r="K78" s="33">
        <f t="shared" si="12"/>
        <v>0</v>
      </c>
      <c r="L78" s="26">
        <f t="shared" si="13"/>
        <v>0</v>
      </c>
      <c r="M78" s="33">
        <f t="shared" si="14"/>
        <v>0</v>
      </c>
    </row>
    <row r="79" spans="1:13" ht="120" customHeight="1">
      <c r="A79" s="26"/>
      <c r="B79" s="37" t="s">
        <v>103</v>
      </c>
      <c r="C79" s="28" t="s">
        <v>60</v>
      </c>
      <c r="D79" s="40" t="s">
        <v>59</v>
      </c>
      <c r="E79" s="70">
        <v>21</v>
      </c>
      <c r="F79" s="26"/>
      <c r="G79" s="33">
        <f t="shared" si="10"/>
        <v>21</v>
      </c>
      <c r="H79" s="54">
        <v>0</v>
      </c>
      <c r="I79" s="26"/>
      <c r="J79" s="26">
        <f t="shared" si="11"/>
        <v>0</v>
      </c>
      <c r="K79" s="33">
        <f t="shared" si="12"/>
        <v>-21</v>
      </c>
      <c r="L79" s="26">
        <f t="shared" si="13"/>
        <v>0</v>
      </c>
      <c r="M79" s="33">
        <f t="shared" si="14"/>
        <v>-21</v>
      </c>
    </row>
    <row r="80" spans="1:13" ht="25.5">
      <c r="A80" s="26"/>
      <c r="B80" s="36" t="s">
        <v>100</v>
      </c>
      <c r="C80" s="28" t="s">
        <v>60</v>
      </c>
      <c r="D80" s="40" t="s">
        <v>59</v>
      </c>
      <c r="E80" s="39">
        <v>9</v>
      </c>
      <c r="F80" s="26"/>
      <c r="G80" s="33">
        <f t="shared" si="10"/>
        <v>9</v>
      </c>
      <c r="H80" s="54">
        <v>0</v>
      </c>
      <c r="I80" s="26"/>
      <c r="J80" s="26">
        <f t="shared" si="11"/>
        <v>0</v>
      </c>
      <c r="K80" s="33">
        <f t="shared" si="12"/>
        <v>-9</v>
      </c>
      <c r="L80" s="26">
        <f t="shared" si="13"/>
        <v>0</v>
      </c>
      <c r="M80" s="33">
        <f t="shared" si="14"/>
        <v>-9</v>
      </c>
    </row>
    <row r="81" spans="1:13" ht="25.5">
      <c r="A81" s="26"/>
      <c r="B81" s="36" t="s">
        <v>101</v>
      </c>
      <c r="C81" s="28" t="s">
        <v>60</v>
      </c>
      <c r="D81" s="40" t="s">
        <v>59</v>
      </c>
      <c r="E81" s="39">
        <v>12</v>
      </c>
      <c r="F81" s="26"/>
      <c r="G81" s="33">
        <f t="shared" si="10"/>
        <v>12</v>
      </c>
      <c r="H81" s="54">
        <v>0</v>
      </c>
      <c r="I81" s="26"/>
      <c r="J81" s="26">
        <f t="shared" si="11"/>
        <v>0</v>
      </c>
      <c r="K81" s="33">
        <f t="shared" si="12"/>
        <v>-12</v>
      </c>
      <c r="L81" s="26">
        <f t="shared" si="13"/>
        <v>0</v>
      </c>
      <c r="M81" s="33">
        <f t="shared" si="14"/>
        <v>-12</v>
      </c>
    </row>
    <row r="82" spans="1:13" ht="106.5" customHeight="1">
      <c r="A82" s="26"/>
      <c r="B82" s="37" t="s">
        <v>104</v>
      </c>
      <c r="C82" s="28" t="s">
        <v>60</v>
      </c>
      <c r="D82" s="40" t="s">
        <v>59</v>
      </c>
      <c r="E82" s="71">
        <v>53</v>
      </c>
      <c r="F82" s="26"/>
      <c r="G82" s="33">
        <f t="shared" si="10"/>
        <v>53</v>
      </c>
      <c r="H82" s="54">
        <v>20</v>
      </c>
      <c r="I82" s="26"/>
      <c r="J82" s="26">
        <f t="shared" si="11"/>
        <v>20</v>
      </c>
      <c r="K82" s="33">
        <f t="shared" si="12"/>
        <v>-33</v>
      </c>
      <c r="L82" s="26">
        <f t="shared" si="13"/>
        <v>0</v>
      </c>
      <c r="M82" s="33">
        <f t="shared" si="14"/>
        <v>-33</v>
      </c>
    </row>
    <row r="83" spans="1:13" ht="25.5">
      <c r="A83" s="26"/>
      <c r="B83" s="36" t="s">
        <v>100</v>
      </c>
      <c r="C83" s="28" t="s">
        <v>60</v>
      </c>
      <c r="D83" s="40" t="s">
        <v>59</v>
      </c>
      <c r="E83" s="39">
        <v>23</v>
      </c>
      <c r="F83" s="26"/>
      <c r="G83" s="33">
        <f t="shared" si="10"/>
        <v>23</v>
      </c>
      <c r="H83" s="54">
        <v>15</v>
      </c>
      <c r="I83" s="26"/>
      <c r="J83" s="26">
        <f t="shared" si="11"/>
        <v>15</v>
      </c>
      <c r="K83" s="33">
        <f t="shared" si="12"/>
        <v>-8</v>
      </c>
      <c r="L83" s="26">
        <f t="shared" si="13"/>
        <v>0</v>
      </c>
      <c r="M83" s="33">
        <f t="shared" si="14"/>
        <v>-8</v>
      </c>
    </row>
    <row r="84" spans="1:13" ht="25.5">
      <c r="A84" s="26"/>
      <c r="B84" s="36" t="s">
        <v>101</v>
      </c>
      <c r="C84" s="28" t="s">
        <v>60</v>
      </c>
      <c r="D84" s="40" t="s">
        <v>59</v>
      </c>
      <c r="E84" s="39">
        <v>30</v>
      </c>
      <c r="F84" s="26"/>
      <c r="G84" s="33">
        <f t="shared" si="10"/>
        <v>30</v>
      </c>
      <c r="H84" s="54">
        <v>5</v>
      </c>
      <c r="I84" s="26"/>
      <c r="J84" s="26">
        <f t="shared" si="11"/>
        <v>5</v>
      </c>
      <c r="K84" s="33">
        <f t="shared" si="12"/>
        <v>-25</v>
      </c>
      <c r="L84" s="26">
        <f t="shared" si="13"/>
        <v>0</v>
      </c>
      <c r="M84" s="33">
        <f t="shared" si="14"/>
        <v>-25</v>
      </c>
    </row>
    <row r="85" spans="1:13" ht="30">
      <c r="A85" s="26"/>
      <c r="B85" s="37" t="s">
        <v>105</v>
      </c>
      <c r="C85" s="28" t="s">
        <v>60</v>
      </c>
      <c r="D85" s="40" t="s">
        <v>59</v>
      </c>
      <c r="E85" s="70">
        <f>E86+E87</f>
        <v>50</v>
      </c>
      <c r="F85" s="26"/>
      <c r="G85" s="33">
        <f t="shared" si="10"/>
        <v>50</v>
      </c>
      <c r="H85" s="54">
        <v>37</v>
      </c>
      <c r="I85" s="26"/>
      <c r="J85" s="26">
        <f t="shared" si="11"/>
        <v>37</v>
      </c>
      <c r="K85" s="33">
        <f t="shared" si="12"/>
        <v>-13</v>
      </c>
      <c r="L85" s="26">
        <f t="shared" si="13"/>
        <v>0</v>
      </c>
      <c r="M85" s="33">
        <f t="shared" si="14"/>
        <v>-13</v>
      </c>
    </row>
    <row r="86" spans="1:13" ht="25.5">
      <c r="A86" s="26"/>
      <c r="B86" s="36" t="s">
        <v>100</v>
      </c>
      <c r="C86" s="28" t="s">
        <v>60</v>
      </c>
      <c r="D86" s="40" t="s">
        <v>59</v>
      </c>
      <c r="E86" s="39">
        <f>43</f>
        <v>43</v>
      </c>
      <c r="F86" s="26"/>
      <c r="G86" s="33">
        <f t="shared" si="10"/>
        <v>43</v>
      </c>
      <c r="H86" s="54">
        <v>36</v>
      </c>
      <c r="I86" s="26"/>
      <c r="J86" s="26">
        <f t="shared" si="11"/>
        <v>36</v>
      </c>
      <c r="K86" s="33">
        <f t="shared" si="12"/>
        <v>-7</v>
      </c>
      <c r="L86" s="26">
        <f t="shared" si="13"/>
        <v>0</v>
      </c>
      <c r="M86" s="33">
        <f t="shared" si="14"/>
        <v>-7</v>
      </c>
    </row>
    <row r="87" spans="1:13" ht="25.5">
      <c r="A87" s="26"/>
      <c r="B87" s="36" t="s">
        <v>101</v>
      </c>
      <c r="C87" s="28" t="s">
        <v>60</v>
      </c>
      <c r="D87" s="40" t="s">
        <v>59</v>
      </c>
      <c r="E87" s="39">
        <f>7</f>
        <v>7</v>
      </c>
      <c r="F87" s="26"/>
      <c r="G87" s="33">
        <f t="shared" si="10"/>
        <v>7</v>
      </c>
      <c r="H87" s="54">
        <v>1</v>
      </c>
      <c r="I87" s="26"/>
      <c r="J87" s="26">
        <f t="shared" si="11"/>
        <v>1</v>
      </c>
      <c r="K87" s="33">
        <f t="shared" si="12"/>
        <v>-6</v>
      </c>
      <c r="L87" s="26">
        <f t="shared" si="13"/>
        <v>0</v>
      </c>
      <c r="M87" s="33">
        <f t="shared" si="14"/>
        <v>-6</v>
      </c>
    </row>
    <row r="88" spans="1:13" ht="30">
      <c r="A88" s="26"/>
      <c r="B88" s="37" t="s">
        <v>106</v>
      </c>
      <c r="C88" s="28" t="s">
        <v>60</v>
      </c>
      <c r="D88" s="40" t="s">
        <v>59</v>
      </c>
      <c r="E88" s="70">
        <f>E89+E90</f>
        <v>2</v>
      </c>
      <c r="F88" s="26"/>
      <c r="G88" s="33">
        <f t="shared" si="10"/>
        <v>2</v>
      </c>
      <c r="H88" s="54">
        <v>2</v>
      </c>
      <c r="I88" s="26"/>
      <c r="J88" s="26">
        <f t="shared" si="11"/>
        <v>2</v>
      </c>
      <c r="K88" s="33">
        <f t="shared" si="12"/>
        <v>0</v>
      </c>
      <c r="L88" s="26">
        <f t="shared" si="13"/>
        <v>0</v>
      </c>
      <c r="M88" s="33">
        <f t="shared" si="14"/>
        <v>0</v>
      </c>
    </row>
    <row r="89" spans="1:13" ht="25.5">
      <c r="A89" s="26"/>
      <c r="B89" s="36" t="s">
        <v>100</v>
      </c>
      <c r="C89" s="28" t="s">
        <v>60</v>
      </c>
      <c r="D89" s="40" t="s">
        <v>59</v>
      </c>
      <c r="E89" s="39">
        <f>2</f>
        <v>2</v>
      </c>
      <c r="F89" s="26"/>
      <c r="G89" s="33">
        <f t="shared" si="10"/>
        <v>2</v>
      </c>
      <c r="H89" s="54">
        <v>2</v>
      </c>
      <c r="I89" s="26"/>
      <c r="J89" s="26">
        <f t="shared" si="11"/>
        <v>2</v>
      </c>
      <c r="K89" s="33">
        <f t="shared" si="12"/>
        <v>0</v>
      </c>
      <c r="L89" s="26">
        <f t="shared" si="13"/>
        <v>0</v>
      </c>
      <c r="M89" s="33">
        <f t="shared" si="14"/>
        <v>0</v>
      </c>
    </row>
    <row r="90" spans="1:13" ht="25.5">
      <c r="A90" s="26"/>
      <c r="B90" s="36" t="s">
        <v>101</v>
      </c>
      <c r="C90" s="28" t="s">
        <v>60</v>
      </c>
      <c r="D90" s="40" t="s">
        <v>59</v>
      </c>
      <c r="E90" s="39">
        <v>0</v>
      </c>
      <c r="F90" s="26"/>
      <c r="G90" s="33">
        <f t="shared" si="10"/>
        <v>0</v>
      </c>
      <c r="H90" s="54">
        <v>0</v>
      </c>
      <c r="I90" s="26"/>
      <c r="J90" s="26">
        <f t="shared" si="11"/>
        <v>0</v>
      </c>
      <c r="K90" s="33">
        <f t="shared" si="12"/>
        <v>0</v>
      </c>
      <c r="L90" s="26">
        <f t="shared" si="13"/>
        <v>0</v>
      </c>
      <c r="M90" s="33">
        <f t="shared" si="14"/>
        <v>0</v>
      </c>
    </row>
    <row r="91" spans="1:13" ht="45">
      <c r="A91" s="26"/>
      <c r="B91" s="37" t="s">
        <v>107</v>
      </c>
      <c r="C91" s="28" t="s">
        <v>60</v>
      </c>
      <c r="D91" s="40" t="s">
        <v>59</v>
      </c>
      <c r="E91" s="70">
        <f>E92+E93</f>
        <v>630</v>
      </c>
      <c r="F91" s="26"/>
      <c r="G91" s="33">
        <f t="shared" si="10"/>
        <v>630</v>
      </c>
      <c r="H91" s="54">
        <v>401</v>
      </c>
      <c r="I91" s="26"/>
      <c r="J91" s="26">
        <f t="shared" si="11"/>
        <v>401</v>
      </c>
      <c r="K91" s="33">
        <f t="shared" si="12"/>
        <v>-229</v>
      </c>
      <c r="L91" s="26">
        <f t="shared" si="13"/>
        <v>0</v>
      </c>
      <c r="M91" s="33">
        <f t="shared" si="14"/>
        <v>-229</v>
      </c>
    </row>
    <row r="92" spans="1:13" ht="25.5">
      <c r="A92" s="26"/>
      <c r="B92" s="36" t="s">
        <v>100</v>
      </c>
      <c r="C92" s="28" t="s">
        <v>60</v>
      </c>
      <c r="D92" s="40" t="s">
        <v>59</v>
      </c>
      <c r="E92" s="39">
        <v>0</v>
      </c>
      <c r="F92" s="26"/>
      <c r="G92" s="33">
        <f t="shared" si="10"/>
        <v>0</v>
      </c>
      <c r="H92" s="54">
        <v>0</v>
      </c>
      <c r="I92" s="26"/>
      <c r="J92" s="26">
        <f t="shared" si="11"/>
        <v>0</v>
      </c>
      <c r="K92" s="33">
        <f t="shared" si="12"/>
        <v>0</v>
      </c>
      <c r="L92" s="26">
        <f t="shared" si="13"/>
        <v>0</v>
      </c>
      <c r="M92" s="33">
        <f t="shared" si="14"/>
        <v>0</v>
      </c>
    </row>
    <row r="93" spans="1:13" ht="25.5">
      <c r="A93" s="26"/>
      <c r="B93" s="36" t="s">
        <v>101</v>
      </c>
      <c r="C93" s="28" t="s">
        <v>60</v>
      </c>
      <c r="D93" s="40" t="s">
        <v>59</v>
      </c>
      <c r="E93" s="39">
        <v>630</v>
      </c>
      <c r="F93" s="26"/>
      <c r="G93" s="33">
        <f t="shared" si="10"/>
        <v>630</v>
      </c>
      <c r="H93" s="54">
        <v>401</v>
      </c>
      <c r="I93" s="26"/>
      <c r="J93" s="26">
        <f t="shared" si="11"/>
        <v>401</v>
      </c>
      <c r="K93" s="33">
        <f t="shared" si="12"/>
        <v>-229</v>
      </c>
      <c r="L93" s="26">
        <f t="shared" si="13"/>
        <v>0</v>
      </c>
      <c r="M93" s="33">
        <f t="shared" si="14"/>
        <v>-229</v>
      </c>
    </row>
    <row r="94" spans="1:13" ht="117" customHeight="1">
      <c r="A94" s="26"/>
      <c r="B94" s="35" t="s">
        <v>108</v>
      </c>
      <c r="C94" s="28" t="s">
        <v>60</v>
      </c>
      <c r="D94" s="40" t="s">
        <v>59</v>
      </c>
      <c r="E94" s="39">
        <v>1010</v>
      </c>
      <c r="F94" s="26"/>
      <c r="G94" s="33">
        <f t="shared" si="10"/>
        <v>1010</v>
      </c>
      <c r="H94" s="54">
        <v>1010</v>
      </c>
      <c r="I94" s="26"/>
      <c r="J94" s="26">
        <f t="shared" si="11"/>
        <v>1010</v>
      </c>
      <c r="K94" s="33">
        <f t="shared" si="12"/>
        <v>0</v>
      </c>
      <c r="L94" s="26">
        <f t="shared" si="13"/>
        <v>0</v>
      </c>
      <c r="M94" s="33">
        <f t="shared" si="14"/>
        <v>0</v>
      </c>
    </row>
    <row r="95" spans="1:13" ht="25.5">
      <c r="A95" s="26"/>
      <c r="B95" s="36" t="s">
        <v>100</v>
      </c>
      <c r="C95" s="28" t="s">
        <v>60</v>
      </c>
      <c r="D95" s="40" t="s">
        <v>59</v>
      </c>
      <c r="E95" s="39">
        <v>480</v>
      </c>
      <c r="F95" s="26"/>
      <c r="G95" s="33">
        <f t="shared" si="10"/>
        <v>480</v>
      </c>
      <c r="H95" s="76">
        <f>E95</f>
        <v>480</v>
      </c>
      <c r="I95" s="26"/>
      <c r="J95" s="26">
        <f t="shared" si="11"/>
        <v>480</v>
      </c>
      <c r="K95" s="33">
        <f t="shared" si="12"/>
        <v>0</v>
      </c>
      <c r="L95" s="26">
        <f t="shared" si="13"/>
        <v>0</v>
      </c>
      <c r="M95" s="33">
        <f t="shared" si="14"/>
        <v>0</v>
      </c>
    </row>
    <row r="96" spans="1:13" ht="25.5">
      <c r="A96" s="26"/>
      <c r="B96" s="36" t="s">
        <v>101</v>
      </c>
      <c r="C96" s="28" t="s">
        <v>60</v>
      </c>
      <c r="D96" s="40" t="s">
        <v>59</v>
      </c>
      <c r="E96" s="39">
        <v>530</v>
      </c>
      <c r="F96" s="26"/>
      <c r="G96" s="33">
        <f t="shared" si="10"/>
        <v>530</v>
      </c>
      <c r="H96" s="76">
        <f>E96</f>
        <v>530</v>
      </c>
      <c r="I96" s="26"/>
      <c r="J96" s="26">
        <f t="shared" si="11"/>
        <v>530</v>
      </c>
      <c r="K96" s="33">
        <f t="shared" si="12"/>
        <v>0</v>
      </c>
      <c r="L96" s="26">
        <f t="shared" si="13"/>
        <v>0</v>
      </c>
      <c r="M96" s="26">
        <f t="shared" si="13"/>
        <v>0</v>
      </c>
    </row>
    <row r="97" spans="1:13" ht="33.75" customHeight="1">
      <c r="A97" s="143" t="s">
        <v>179</v>
      </c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</row>
    <row r="98" spans="1:13" ht="19.5" customHeight="1">
      <c r="A98" s="136" t="s">
        <v>182</v>
      </c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8"/>
    </row>
    <row r="99" spans="1:13" s="62" customFormat="1" ht="15.75">
      <c r="A99" s="26">
        <v>3</v>
      </c>
      <c r="B99" s="31" t="s">
        <v>11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1:13" s="62" customFormat="1" ht="150">
      <c r="A100" s="26"/>
      <c r="B100" s="37" t="s">
        <v>109</v>
      </c>
      <c r="C100" s="60" t="s">
        <v>50</v>
      </c>
      <c r="D100" s="26" t="s">
        <v>51</v>
      </c>
      <c r="E100" s="26">
        <v>819400</v>
      </c>
      <c r="F100" s="26">
        <v>384970</v>
      </c>
      <c r="G100" s="26">
        <f>E100+F100</f>
        <v>1204370</v>
      </c>
      <c r="H100" s="26">
        <v>49100</v>
      </c>
      <c r="I100" s="26">
        <v>383000</v>
      </c>
      <c r="J100" s="26">
        <f>SUM(H100:I100)</f>
        <v>432100</v>
      </c>
      <c r="K100" s="33">
        <f aca="true" t="shared" si="15" ref="K100:M109">H100-E100</f>
        <v>-770300</v>
      </c>
      <c r="L100" s="26">
        <f t="shared" si="15"/>
        <v>-1970</v>
      </c>
      <c r="M100" s="26">
        <f t="shared" si="15"/>
        <v>-772270</v>
      </c>
    </row>
    <row r="101" spans="1:13" s="62" customFormat="1" ht="31.5">
      <c r="A101" s="26"/>
      <c r="B101" s="73" t="s">
        <v>110</v>
      </c>
      <c r="C101" s="60" t="s">
        <v>50</v>
      </c>
      <c r="D101" s="26" t="s">
        <v>51</v>
      </c>
      <c r="E101" s="26"/>
      <c r="F101" s="26"/>
      <c r="G101" s="26">
        <f aca="true" t="shared" si="16" ref="G101:G109">E101+F101</f>
        <v>0</v>
      </c>
      <c r="H101" s="26"/>
      <c r="I101" s="26"/>
      <c r="J101" s="26">
        <f aca="true" t="shared" si="17" ref="J101:J109">SUM(H101:I101)</f>
        <v>0</v>
      </c>
      <c r="K101" s="33">
        <f t="shared" si="15"/>
        <v>0</v>
      </c>
      <c r="L101" s="26">
        <f t="shared" si="15"/>
        <v>0</v>
      </c>
      <c r="M101" s="26">
        <f t="shared" si="15"/>
        <v>0</v>
      </c>
    </row>
    <row r="102" spans="1:13" s="62" customFormat="1" ht="31.5">
      <c r="A102" s="26"/>
      <c r="B102" s="37" t="s">
        <v>111</v>
      </c>
      <c r="C102" s="60" t="s">
        <v>50</v>
      </c>
      <c r="D102" s="26" t="s">
        <v>51</v>
      </c>
      <c r="E102" s="59">
        <f>E61/E73</f>
        <v>3.2720555897616324</v>
      </c>
      <c r="F102" s="26"/>
      <c r="G102" s="26">
        <f t="shared" si="16"/>
        <v>3.2720555897616324</v>
      </c>
      <c r="H102" s="59">
        <f aca="true" t="shared" si="18" ref="H102:H107">H61/H73</f>
        <v>30.231441048034934</v>
      </c>
      <c r="I102" s="26"/>
      <c r="J102" s="26">
        <f t="shared" si="17"/>
        <v>30.231441048034934</v>
      </c>
      <c r="K102" s="33">
        <f t="shared" si="15"/>
        <v>26.959385458273303</v>
      </c>
      <c r="L102" s="26">
        <f t="shared" si="15"/>
        <v>0</v>
      </c>
      <c r="M102" s="26">
        <f t="shared" si="15"/>
        <v>26.959385458273303</v>
      </c>
    </row>
    <row r="103" spans="1:13" s="62" customFormat="1" ht="31.5">
      <c r="A103" s="26"/>
      <c r="B103" s="37" t="s">
        <v>112</v>
      </c>
      <c r="C103" s="60" t="s">
        <v>50</v>
      </c>
      <c r="D103" s="26" t="s">
        <v>51</v>
      </c>
      <c r="E103" s="59">
        <f>E62/E76</f>
        <v>117.12</v>
      </c>
      <c r="F103" s="26"/>
      <c r="G103" s="26">
        <f t="shared" si="16"/>
        <v>117.12</v>
      </c>
      <c r="H103" s="59">
        <f t="shared" si="18"/>
        <v>30.15447991761071</v>
      </c>
      <c r="I103" s="26"/>
      <c r="J103" s="26">
        <f t="shared" si="17"/>
        <v>30.15447991761071</v>
      </c>
      <c r="K103" s="33">
        <f t="shared" si="15"/>
        <v>-86.96552008238929</v>
      </c>
      <c r="L103" s="26">
        <f t="shared" si="15"/>
        <v>0</v>
      </c>
      <c r="M103" s="26">
        <f t="shared" si="15"/>
        <v>-86.96552008238929</v>
      </c>
    </row>
    <row r="104" spans="1:13" s="62" customFormat="1" ht="75">
      <c r="A104" s="26"/>
      <c r="B104" s="37" t="s">
        <v>113</v>
      </c>
      <c r="C104" s="60" t="s">
        <v>50</v>
      </c>
      <c r="D104" s="26" t="s">
        <v>51</v>
      </c>
      <c r="E104" s="59">
        <f>E63/E79</f>
        <v>2352.3809523809523</v>
      </c>
      <c r="F104" s="26"/>
      <c r="G104" s="26">
        <f t="shared" si="16"/>
        <v>2352.3809523809523</v>
      </c>
      <c r="H104" s="59">
        <f t="shared" si="18"/>
        <v>0</v>
      </c>
      <c r="I104" s="26"/>
      <c r="J104" s="26">
        <f t="shared" si="17"/>
        <v>0</v>
      </c>
      <c r="K104" s="33">
        <f t="shared" si="15"/>
        <v>-2352.3809523809523</v>
      </c>
      <c r="L104" s="26">
        <f t="shared" si="15"/>
        <v>0</v>
      </c>
      <c r="M104" s="26">
        <f t="shared" si="15"/>
        <v>-2352.3809523809523</v>
      </c>
    </row>
    <row r="105" spans="1:13" s="62" customFormat="1" ht="60">
      <c r="A105" s="26"/>
      <c r="B105" s="37" t="s">
        <v>114</v>
      </c>
      <c r="C105" s="60" t="s">
        <v>50</v>
      </c>
      <c r="D105" s="26" t="s">
        <v>51</v>
      </c>
      <c r="E105" s="75">
        <f>E64/E82</f>
        <v>1000</v>
      </c>
      <c r="F105" s="26"/>
      <c r="G105" s="26">
        <f t="shared" si="16"/>
        <v>1000</v>
      </c>
      <c r="H105" s="59">
        <f t="shared" si="18"/>
        <v>118.92584</v>
      </c>
      <c r="I105" s="26"/>
      <c r="J105" s="59">
        <f t="shared" si="17"/>
        <v>118.92584</v>
      </c>
      <c r="K105" s="33">
        <f t="shared" si="15"/>
        <v>-881.07416</v>
      </c>
      <c r="L105" s="26">
        <f t="shared" si="15"/>
        <v>0</v>
      </c>
      <c r="M105" s="59">
        <f t="shared" si="15"/>
        <v>-881.07416</v>
      </c>
    </row>
    <row r="106" spans="1:13" s="62" customFormat="1" ht="31.5">
      <c r="A106" s="26"/>
      <c r="B106" s="37" t="s">
        <v>115</v>
      </c>
      <c r="C106" s="60" t="s">
        <v>50</v>
      </c>
      <c r="D106" s="26" t="s">
        <v>51</v>
      </c>
      <c r="E106" s="75">
        <f>E65/E85</f>
        <v>1200</v>
      </c>
      <c r="F106" s="26"/>
      <c r="G106" s="26">
        <f t="shared" si="16"/>
        <v>1200</v>
      </c>
      <c r="H106" s="59">
        <f t="shared" si="18"/>
        <v>391.55472727272723</v>
      </c>
      <c r="I106" s="26"/>
      <c r="J106" s="59">
        <f>SUM(H106:I106)</f>
        <v>391.55472727272723</v>
      </c>
      <c r="K106" s="33">
        <f t="shared" si="15"/>
        <v>-808.4452727272728</v>
      </c>
      <c r="L106" s="26">
        <f t="shared" si="15"/>
        <v>0</v>
      </c>
      <c r="M106" s="59">
        <f t="shared" si="15"/>
        <v>-808.4452727272728</v>
      </c>
    </row>
    <row r="107" spans="1:13" s="62" customFormat="1" ht="31.5">
      <c r="A107" s="26"/>
      <c r="B107" s="37" t="s">
        <v>116</v>
      </c>
      <c r="C107" s="60" t="s">
        <v>50</v>
      </c>
      <c r="D107" s="26" t="s">
        <v>51</v>
      </c>
      <c r="E107" s="75">
        <f>E66/E88</f>
        <v>23100</v>
      </c>
      <c r="F107" s="26"/>
      <c r="G107" s="26">
        <f t="shared" si="16"/>
        <v>23100</v>
      </c>
      <c r="H107" s="59">
        <f t="shared" si="18"/>
        <v>0</v>
      </c>
      <c r="I107" s="26"/>
      <c r="J107" s="59">
        <f t="shared" si="17"/>
        <v>0</v>
      </c>
      <c r="K107" s="33">
        <f t="shared" si="15"/>
        <v>-23100</v>
      </c>
      <c r="L107" s="26">
        <f t="shared" si="15"/>
        <v>0</v>
      </c>
      <c r="M107" s="59">
        <f t="shared" si="15"/>
        <v>-23100</v>
      </c>
    </row>
    <row r="108" spans="1:13" s="62" customFormat="1" ht="31.5">
      <c r="A108" s="26"/>
      <c r="B108" s="37" t="s">
        <v>117</v>
      </c>
      <c r="C108" s="60" t="s">
        <v>50</v>
      </c>
      <c r="D108" s="26" t="s">
        <v>51</v>
      </c>
      <c r="E108" s="59">
        <f>E67/E91</f>
        <v>15.238095238095237</v>
      </c>
      <c r="F108" s="26"/>
      <c r="G108" s="26">
        <f t="shared" si="16"/>
        <v>15.238095238095237</v>
      </c>
      <c r="H108" s="59">
        <f>H67/H91</f>
        <v>22.609127182044887</v>
      </c>
      <c r="I108" s="26"/>
      <c r="J108" s="59">
        <f t="shared" si="17"/>
        <v>22.609127182044887</v>
      </c>
      <c r="K108" s="33">
        <f t="shared" si="15"/>
        <v>7.3710319439496494</v>
      </c>
      <c r="L108" s="26">
        <f t="shared" si="15"/>
        <v>0</v>
      </c>
      <c r="M108" s="59">
        <f t="shared" si="15"/>
        <v>7.3710319439496494</v>
      </c>
    </row>
    <row r="109" spans="1:13" s="62" customFormat="1" ht="31.5">
      <c r="A109" s="26"/>
      <c r="B109" s="37" t="s">
        <v>118</v>
      </c>
      <c r="C109" s="60" t="s">
        <v>50</v>
      </c>
      <c r="D109" s="26" t="s">
        <v>51</v>
      </c>
      <c r="E109" s="59">
        <f>E68/E94</f>
        <v>56.31386138613861</v>
      </c>
      <c r="F109" s="26"/>
      <c r="G109" s="26">
        <f t="shared" si="16"/>
        <v>56.31386138613861</v>
      </c>
      <c r="H109" s="59">
        <f>H68/H94</f>
        <v>56.31346534653465</v>
      </c>
      <c r="I109" s="26"/>
      <c r="J109" s="59">
        <f t="shared" si="17"/>
        <v>56.31346534653465</v>
      </c>
      <c r="K109" s="33">
        <f t="shared" si="15"/>
        <v>-0.0003960396039630609</v>
      </c>
      <c r="L109" s="26">
        <f t="shared" si="15"/>
        <v>0</v>
      </c>
      <c r="M109" s="59">
        <f>J109-G109</f>
        <v>-0.0003960396039630609</v>
      </c>
    </row>
    <row r="110" spans="1:13" s="62" customFormat="1" ht="15.75">
      <c r="A110" s="93" t="s">
        <v>39</v>
      </c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</row>
    <row r="111" spans="1:13" s="62" customFormat="1" ht="15.75">
      <c r="A111" s="26">
        <v>4</v>
      </c>
      <c r="B111" s="31" t="s">
        <v>12</v>
      </c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spans="1:13" s="62" customFormat="1" ht="30">
      <c r="A112" s="26"/>
      <c r="B112" s="34" t="s">
        <v>119</v>
      </c>
      <c r="C112" s="60" t="s">
        <v>52</v>
      </c>
      <c r="D112" s="60" t="s">
        <v>51</v>
      </c>
      <c r="E112" s="28">
        <v>53</v>
      </c>
      <c r="F112" s="26">
        <v>100</v>
      </c>
      <c r="G112" s="26">
        <f>E112</f>
        <v>53</v>
      </c>
      <c r="H112" s="26">
        <v>100</v>
      </c>
      <c r="I112" s="26">
        <v>0</v>
      </c>
      <c r="J112" s="26">
        <f>H112</f>
        <v>100</v>
      </c>
      <c r="K112" s="26">
        <f>H112-E112</f>
        <v>47</v>
      </c>
      <c r="L112" s="26">
        <f>I112-F112</f>
        <v>-100</v>
      </c>
      <c r="M112" s="26">
        <f aca="true" t="shared" si="19" ref="K112:M114">J112-G112</f>
        <v>47</v>
      </c>
    </row>
    <row r="113" spans="1:13" s="62" customFormat="1" ht="42.75" customHeight="1">
      <c r="A113" s="26"/>
      <c r="B113" s="34" t="s">
        <v>120</v>
      </c>
      <c r="C113" s="60" t="s">
        <v>52</v>
      </c>
      <c r="D113" s="60" t="s">
        <v>122</v>
      </c>
      <c r="E113" s="28">
        <v>9.8</v>
      </c>
      <c r="F113" s="26"/>
      <c r="G113" s="26">
        <f>E113</f>
        <v>9.8</v>
      </c>
      <c r="H113" s="26">
        <v>14.5</v>
      </c>
      <c r="I113" s="26"/>
      <c r="J113" s="26">
        <f>H113</f>
        <v>14.5</v>
      </c>
      <c r="K113" s="33">
        <f t="shared" si="19"/>
        <v>4.699999999999999</v>
      </c>
      <c r="L113" s="26">
        <f>I113-F113</f>
        <v>0</v>
      </c>
      <c r="M113" s="26">
        <f t="shared" si="19"/>
        <v>4.699999999999999</v>
      </c>
    </row>
    <row r="114" spans="1:13" s="62" customFormat="1" ht="30">
      <c r="A114" s="26"/>
      <c r="B114" s="34" t="s">
        <v>121</v>
      </c>
      <c r="C114" s="60" t="s">
        <v>52</v>
      </c>
      <c r="D114" s="60" t="s">
        <v>122</v>
      </c>
      <c r="E114" s="26">
        <v>68.42</v>
      </c>
      <c r="F114" s="26"/>
      <c r="G114" s="26">
        <f>E114</f>
        <v>68.42</v>
      </c>
      <c r="H114" s="26">
        <f>E114</f>
        <v>68.42</v>
      </c>
      <c r="I114" s="26"/>
      <c r="J114" s="26">
        <f>H114</f>
        <v>68.42</v>
      </c>
      <c r="K114" s="33">
        <f t="shared" si="19"/>
        <v>0</v>
      </c>
      <c r="L114" s="26">
        <f t="shared" si="19"/>
        <v>0</v>
      </c>
      <c r="M114" s="26">
        <f t="shared" si="19"/>
        <v>0</v>
      </c>
    </row>
    <row r="115" spans="1:13" s="62" customFormat="1" ht="15.75">
      <c r="A115" s="93" t="s">
        <v>39</v>
      </c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</row>
    <row r="116" spans="1:13" s="62" customFormat="1" ht="67.5" customHeight="1">
      <c r="A116" s="26"/>
      <c r="B116" s="164" t="s">
        <v>189</v>
      </c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6"/>
    </row>
    <row r="117" spans="1:13" s="62" customFormat="1" ht="15.75" customHeight="1">
      <c r="A117" s="26"/>
      <c r="B117" s="154" t="s">
        <v>123</v>
      </c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156"/>
    </row>
    <row r="118" spans="1:13" s="62" customFormat="1" ht="51">
      <c r="A118" s="26">
        <v>1</v>
      </c>
      <c r="B118" s="26" t="s">
        <v>67</v>
      </c>
      <c r="C118" s="60" t="s">
        <v>50</v>
      </c>
      <c r="D118" s="61" t="s">
        <v>68</v>
      </c>
      <c r="E118" s="33">
        <f>SUM(E121:E124)</f>
        <v>220998</v>
      </c>
      <c r="F118" s="33">
        <v>7340713</v>
      </c>
      <c r="G118" s="33">
        <f>E118+F118</f>
        <v>7561711</v>
      </c>
      <c r="H118" s="33">
        <f>SUM(H121:H124)</f>
        <v>220998</v>
      </c>
      <c r="I118" s="33">
        <f>SUM(I121:I124)</f>
        <v>7340713</v>
      </c>
      <c r="J118" s="33">
        <f>H118+I118</f>
        <v>7561711</v>
      </c>
      <c r="K118" s="33">
        <f>H118-E118</f>
        <v>0</v>
      </c>
      <c r="L118" s="26">
        <v>0</v>
      </c>
      <c r="M118" s="33">
        <f>K118</f>
        <v>0</v>
      </c>
    </row>
    <row r="119" spans="1:13" s="62" customFormat="1" ht="15.75">
      <c r="A119" s="93" t="s">
        <v>39</v>
      </c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</row>
    <row r="120" spans="1:13" s="62" customFormat="1" ht="15.75">
      <c r="A120" s="143" t="s">
        <v>182</v>
      </c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</row>
    <row r="121" spans="1:13" s="62" customFormat="1" ht="57.75" customHeight="1">
      <c r="A121" s="26"/>
      <c r="B121" s="27" t="s">
        <v>124</v>
      </c>
      <c r="C121" s="60" t="s">
        <v>50</v>
      </c>
      <c r="D121" s="60" t="s">
        <v>128</v>
      </c>
      <c r="E121" s="72">
        <v>0</v>
      </c>
      <c r="F121" s="72">
        <f>7477700-136987</f>
        <v>7340713</v>
      </c>
      <c r="G121" s="74">
        <f>E121+F121</f>
        <v>7340713</v>
      </c>
      <c r="H121" s="26"/>
      <c r="I121" s="26">
        <v>7340713</v>
      </c>
      <c r="J121" s="26">
        <f>H121+I121</f>
        <v>7340713</v>
      </c>
      <c r="K121" s="33">
        <f>H121-E121</f>
        <v>0</v>
      </c>
      <c r="L121" s="26">
        <f aca="true" t="shared" si="20" ref="L121:L129">I121-F121</f>
        <v>0</v>
      </c>
      <c r="M121" s="33">
        <f>K121+L121</f>
        <v>0</v>
      </c>
    </row>
    <row r="122" spans="1:13" s="62" customFormat="1" ht="78.75">
      <c r="A122" s="26"/>
      <c r="B122" s="27" t="s">
        <v>125</v>
      </c>
      <c r="C122" s="60" t="s">
        <v>50</v>
      </c>
      <c r="D122" s="60" t="s">
        <v>128</v>
      </c>
      <c r="E122" s="72">
        <v>22800</v>
      </c>
      <c r="F122" s="72">
        <v>0</v>
      </c>
      <c r="G122" s="74">
        <f>E122+F122</f>
        <v>22800</v>
      </c>
      <c r="H122" s="26">
        <v>22800</v>
      </c>
      <c r="I122" s="26"/>
      <c r="J122" s="26">
        <f aca="true" t="shared" si="21" ref="J122:J129">H122+I122</f>
        <v>22800</v>
      </c>
      <c r="K122" s="33">
        <f aca="true" t="shared" si="22" ref="K122:K129">H122-E122</f>
        <v>0</v>
      </c>
      <c r="L122" s="26">
        <f t="shared" si="20"/>
        <v>0</v>
      </c>
      <c r="M122" s="33">
        <f aca="true" t="shared" si="23" ref="M122:M129">K122+L122</f>
        <v>0</v>
      </c>
    </row>
    <row r="123" spans="1:13" s="62" customFormat="1" ht="40.5" customHeight="1">
      <c r="A123" s="26"/>
      <c r="B123" s="27" t="s">
        <v>126</v>
      </c>
      <c r="C123" s="60" t="s">
        <v>50</v>
      </c>
      <c r="D123" s="60" t="s">
        <v>128</v>
      </c>
      <c r="E123" s="72">
        <v>8199</v>
      </c>
      <c r="F123" s="72">
        <v>0</v>
      </c>
      <c r="G123" s="74">
        <f>E123+F123</f>
        <v>8199</v>
      </c>
      <c r="H123" s="26">
        <v>8199</v>
      </c>
      <c r="I123" s="26"/>
      <c r="J123" s="26">
        <f t="shared" si="21"/>
        <v>8199</v>
      </c>
      <c r="K123" s="33">
        <f t="shared" si="22"/>
        <v>0</v>
      </c>
      <c r="L123" s="26">
        <f t="shared" si="20"/>
        <v>0</v>
      </c>
      <c r="M123" s="33">
        <f t="shared" si="23"/>
        <v>0</v>
      </c>
    </row>
    <row r="124" spans="1:13" s="62" customFormat="1" ht="94.5">
      <c r="A124" s="26"/>
      <c r="B124" s="27" t="s">
        <v>127</v>
      </c>
      <c r="C124" s="60" t="s">
        <v>50</v>
      </c>
      <c r="D124" s="60" t="s">
        <v>128</v>
      </c>
      <c r="E124" s="72">
        <f>269976-79977</f>
        <v>189999</v>
      </c>
      <c r="F124" s="72">
        <v>0</v>
      </c>
      <c r="G124" s="74">
        <f>E124+F124</f>
        <v>189999</v>
      </c>
      <c r="H124" s="26">
        <v>189999</v>
      </c>
      <c r="I124" s="26"/>
      <c r="J124" s="26">
        <f t="shared" si="21"/>
        <v>189999</v>
      </c>
      <c r="K124" s="33">
        <f t="shared" si="22"/>
        <v>0</v>
      </c>
      <c r="L124" s="26">
        <f t="shared" si="20"/>
        <v>0</v>
      </c>
      <c r="M124" s="33">
        <f t="shared" si="23"/>
        <v>0</v>
      </c>
    </row>
    <row r="125" spans="1:13" s="62" customFormat="1" ht="15.75">
      <c r="A125" s="26">
        <v>2</v>
      </c>
      <c r="B125" s="31" t="s">
        <v>10</v>
      </c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</row>
    <row r="126" spans="1:13" s="62" customFormat="1" ht="64.5" customHeight="1">
      <c r="A126" s="26"/>
      <c r="B126" s="27" t="s">
        <v>129</v>
      </c>
      <c r="C126" s="28" t="s">
        <v>133</v>
      </c>
      <c r="D126" s="28" t="s">
        <v>134</v>
      </c>
      <c r="E126" s="72">
        <v>0</v>
      </c>
      <c r="F126" s="72">
        <f>8</f>
        <v>8</v>
      </c>
      <c r="G126" s="33">
        <f>E126+F126</f>
        <v>8</v>
      </c>
      <c r="H126" s="26"/>
      <c r="I126" s="26">
        <v>8</v>
      </c>
      <c r="J126" s="26">
        <f t="shared" si="21"/>
        <v>8</v>
      </c>
      <c r="K126" s="33">
        <f t="shared" si="22"/>
        <v>0</v>
      </c>
      <c r="L126" s="26">
        <f t="shared" si="20"/>
        <v>0</v>
      </c>
      <c r="M126" s="33">
        <f t="shared" si="23"/>
        <v>0</v>
      </c>
    </row>
    <row r="127" spans="1:13" s="62" customFormat="1" ht="46.5" customHeight="1">
      <c r="A127" s="26"/>
      <c r="B127" s="27" t="s">
        <v>130</v>
      </c>
      <c r="C127" s="28" t="s">
        <v>133</v>
      </c>
      <c r="D127" s="28" t="s">
        <v>134</v>
      </c>
      <c r="E127" s="72">
        <v>16</v>
      </c>
      <c r="F127" s="72">
        <v>0</v>
      </c>
      <c r="G127" s="33">
        <f>E127+F127</f>
        <v>16</v>
      </c>
      <c r="H127" s="74">
        <f>E127</f>
        <v>16</v>
      </c>
      <c r="I127" s="26"/>
      <c r="J127" s="26">
        <f t="shared" si="21"/>
        <v>16</v>
      </c>
      <c r="K127" s="33">
        <f t="shared" si="22"/>
        <v>0</v>
      </c>
      <c r="L127" s="26">
        <f t="shared" si="20"/>
        <v>0</v>
      </c>
      <c r="M127" s="33">
        <f t="shared" si="23"/>
        <v>0</v>
      </c>
    </row>
    <row r="128" spans="1:13" s="62" customFormat="1" ht="55.5" customHeight="1">
      <c r="A128" s="26"/>
      <c r="B128" s="27" t="s">
        <v>131</v>
      </c>
      <c r="C128" s="28" t="s">
        <v>133</v>
      </c>
      <c r="D128" s="28" t="s">
        <v>134</v>
      </c>
      <c r="E128" s="72">
        <v>55</v>
      </c>
      <c r="F128" s="72">
        <v>0</v>
      </c>
      <c r="G128" s="33">
        <f>E128+F128</f>
        <v>55</v>
      </c>
      <c r="H128" s="74">
        <f>E128</f>
        <v>55</v>
      </c>
      <c r="I128" s="26"/>
      <c r="J128" s="26">
        <f t="shared" si="21"/>
        <v>55</v>
      </c>
      <c r="K128" s="33">
        <f t="shared" si="22"/>
        <v>0</v>
      </c>
      <c r="L128" s="26">
        <f t="shared" si="20"/>
        <v>0</v>
      </c>
      <c r="M128" s="33">
        <f t="shared" si="23"/>
        <v>0</v>
      </c>
    </row>
    <row r="129" spans="1:13" s="62" customFormat="1" ht="29.25" customHeight="1">
      <c r="A129" s="26"/>
      <c r="B129" s="27" t="s">
        <v>132</v>
      </c>
      <c r="C129" s="28" t="s">
        <v>133</v>
      </c>
      <c r="D129" s="28" t="s">
        <v>134</v>
      </c>
      <c r="E129" s="72">
        <v>1</v>
      </c>
      <c r="F129" s="72">
        <v>0</v>
      </c>
      <c r="G129" s="33">
        <f>E129+F129</f>
        <v>1</v>
      </c>
      <c r="H129" s="74">
        <f>E129</f>
        <v>1</v>
      </c>
      <c r="I129" s="26"/>
      <c r="J129" s="26">
        <f t="shared" si="21"/>
        <v>1</v>
      </c>
      <c r="K129" s="33">
        <f t="shared" si="22"/>
        <v>0</v>
      </c>
      <c r="L129" s="26">
        <f t="shared" si="20"/>
        <v>0</v>
      </c>
      <c r="M129" s="33">
        <f t="shared" si="23"/>
        <v>0</v>
      </c>
    </row>
    <row r="130" spans="1:13" s="62" customFormat="1" ht="32.25" customHeight="1">
      <c r="A130" s="143" t="s">
        <v>183</v>
      </c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</row>
    <row r="131" spans="1:13" s="62" customFormat="1" ht="15.75">
      <c r="A131" s="26">
        <v>3</v>
      </c>
      <c r="B131" s="31" t="s">
        <v>11</v>
      </c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</row>
    <row r="132" spans="1:13" s="62" customFormat="1" ht="63">
      <c r="A132" s="26"/>
      <c r="B132" s="27" t="s">
        <v>135</v>
      </c>
      <c r="C132" s="28" t="s">
        <v>50</v>
      </c>
      <c r="D132" s="28" t="s">
        <v>51</v>
      </c>
      <c r="E132" s="72">
        <v>0</v>
      </c>
      <c r="F132" s="72">
        <f>F121/F126</f>
        <v>917589.125</v>
      </c>
      <c r="G132" s="33">
        <f>E132+F132</f>
        <v>917589.125</v>
      </c>
      <c r="H132" s="33">
        <f>E132</f>
        <v>0</v>
      </c>
      <c r="I132" s="74">
        <f>F132</f>
        <v>917589.125</v>
      </c>
      <c r="J132" s="33">
        <f>H132+I132</f>
        <v>917589.125</v>
      </c>
      <c r="K132" s="26">
        <v>0</v>
      </c>
      <c r="L132" s="26">
        <v>0</v>
      </c>
      <c r="M132" s="26">
        <v>0</v>
      </c>
    </row>
    <row r="133" spans="1:13" s="62" customFormat="1" ht="31.5">
      <c r="A133" s="26"/>
      <c r="B133" s="27" t="s">
        <v>136</v>
      </c>
      <c r="C133" s="28" t="s">
        <v>50</v>
      </c>
      <c r="D133" s="28" t="s">
        <v>51</v>
      </c>
      <c r="E133" s="72">
        <f>E122/E127</f>
        <v>1425</v>
      </c>
      <c r="F133" s="72">
        <v>0</v>
      </c>
      <c r="G133" s="33">
        <f>E133+F133</f>
        <v>1425</v>
      </c>
      <c r="H133" s="33">
        <f>E133</f>
        <v>1425</v>
      </c>
      <c r="I133" s="26"/>
      <c r="J133" s="33">
        <f>H133</f>
        <v>1425</v>
      </c>
      <c r="K133" s="26">
        <v>0</v>
      </c>
      <c r="L133" s="26">
        <v>0</v>
      </c>
      <c r="M133" s="26">
        <v>0</v>
      </c>
    </row>
    <row r="134" spans="1:13" s="62" customFormat="1" ht="47.25">
      <c r="A134" s="26"/>
      <c r="B134" s="27" t="s">
        <v>137</v>
      </c>
      <c r="C134" s="28" t="s">
        <v>50</v>
      </c>
      <c r="D134" s="28" t="s">
        <v>51</v>
      </c>
      <c r="E134" s="72">
        <f>E123/E128</f>
        <v>149.07272727272726</v>
      </c>
      <c r="F134" s="72">
        <v>0</v>
      </c>
      <c r="G134" s="33">
        <f>E134+F134</f>
        <v>149.07272727272726</v>
      </c>
      <c r="H134" s="33">
        <f>E134</f>
        <v>149.07272727272726</v>
      </c>
      <c r="I134" s="26"/>
      <c r="J134" s="33">
        <f>H134</f>
        <v>149.07272727272726</v>
      </c>
      <c r="K134" s="26">
        <v>0</v>
      </c>
      <c r="L134" s="26">
        <v>0</v>
      </c>
      <c r="M134" s="26">
        <v>0</v>
      </c>
    </row>
    <row r="135" spans="1:13" s="62" customFormat="1" ht="31.5">
      <c r="A135" s="26"/>
      <c r="B135" s="27" t="s">
        <v>138</v>
      </c>
      <c r="C135" s="28" t="s">
        <v>50</v>
      </c>
      <c r="D135" s="28" t="s">
        <v>51</v>
      </c>
      <c r="E135" s="72">
        <f>E124/E129</f>
        <v>189999</v>
      </c>
      <c r="F135" s="72">
        <v>0</v>
      </c>
      <c r="G135" s="33">
        <f>E135+F135</f>
        <v>189999</v>
      </c>
      <c r="H135" s="33"/>
      <c r="I135" s="26"/>
      <c r="J135" s="33">
        <f>H135</f>
        <v>0</v>
      </c>
      <c r="K135" s="26">
        <v>0</v>
      </c>
      <c r="L135" s="26">
        <v>0</v>
      </c>
      <c r="M135" s="26">
        <v>0</v>
      </c>
    </row>
    <row r="136" spans="1:13" s="62" customFormat="1" ht="27.75" customHeight="1">
      <c r="A136" s="143" t="s">
        <v>184</v>
      </c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</row>
    <row r="137" spans="1:13" s="62" customFormat="1" ht="15.75">
      <c r="A137" s="26">
        <v>4</v>
      </c>
      <c r="B137" s="31" t="s">
        <v>12</v>
      </c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</row>
    <row r="138" spans="1:13" s="62" customFormat="1" ht="46.5" customHeight="1">
      <c r="A138" s="26"/>
      <c r="B138" s="27" t="s">
        <v>139</v>
      </c>
      <c r="C138" s="60" t="s">
        <v>52</v>
      </c>
      <c r="D138" s="58" t="s">
        <v>140</v>
      </c>
      <c r="E138" s="28">
        <v>100</v>
      </c>
      <c r="F138" s="26">
        <v>100</v>
      </c>
      <c r="G138" s="26">
        <f>E138</f>
        <v>100</v>
      </c>
      <c r="H138" s="26">
        <v>100</v>
      </c>
      <c r="I138" s="26">
        <v>100</v>
      </c>
      <c r="J138" s="26">
        <f>H138</f>
        <v>100</v>
      </c>
      <c r="K138" s="26">
        <v>0</v>
      </c>
      <c r="L138" s="26">
        <v>0</v>
      </c>
      <c r="M138" s="26">
        <v>0</v>
      </c>
    </row>
    <row r="139" spans="1:13" s="62" customFormat="1" ht="15.7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spans="1:13" s="62" customFormat="1" ht="21.75" customHeight="1">
      <c r="A140" s="93" t="s">
        <v>39</v>
      </c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</row>
    <row r="141" spans="1:13" s="62" customFormat="1" ht="18" customHeight="1">
      <c r="A141" s="136" t="s">
        <v>180</v>
      </c>
      <c r="B141" s="137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8"/>
    </row>
    <row r="142" spans="1:13" s="62" customFormat="1" ht="15.75" customHeight="1">
      <c r="A142" s="26"/>
      <c r="B142" s="151" t="s">
        <v>81</v>
      </c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3"/>
    </row>
    <row r="143" spans="1:13" s="62" customFormat="1" ht="141.75">
      <c r="A143" s="26">
        <v>1</v>
      </c>
      <c r="B143" s="27" t="s">
        <v>141</v>
      </c>
      <c r="C143" s="60" t="s">
        <v>50</v>
      </c>
      <c r="D143" s="61" t="s">
        <v>68</v>
      </c>
      <c r="E143" s="33">
        <v>36401</v>
      </c>
      <c r="F143" s="33">
        <v>0</v>
      </c>
      <c r="G143" s="33">
        <f>E143</f>
        <v>36401</v>
      </c>
      <c r="H143" s="33">
        <v>25916.81</v>
      </c>
      <c r="I143" s="33">
        <v>0</v>
      </c>
      <c r="J143" s="33">
        <f>H143</f>
        <v>25916.81</v>
      </c>
      <c r="K143" s="33">
        <f>H143-E143</f>
        <v>-10484.189999999999</v>
      </c>
      <c r="L143" s="26">
        <v>0</v>
      </c>
      <c r="M143" s="33">
        <f>K143</f>
        <v>-10484.189999999999</v>
      </c>
    </row>
    <row r="144" spans="1:13" s="62" customFormat="1" ht="15.75">
      <c r="A144" s="93" t="s">
        <v>39</v>
      </c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</row>
    <row r="145" spans="1:13" s="62" customFormat="1" ht="29.25" customHeight="1">
      <c r="A145" s="143" t="s">
        <v>185</v>
      </c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</row>
    <row r="146" spans="1:13" s="62" customFormat="1" ht="15.75">
      <c r="A146" s="26">
        <v>2</v>
      </c>
      <c r="B146" s="31" t="s">
        <v>10</v>
      </c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</row>
    <row r="147" spans="1:13" s="62" customFormat="1" ht="47.25">
      <c r="A147" s="26"/>
      <c r="B147" s="27" t="s">
        <v>142</v>
      </c>
      <c r="C147" s="28" t="s">
        <v>60</v>
      </c>
      <c r="D147" s="29" t="s">
        <v>59</v>
      </c>
      <c r="E147" s="30">
        <v>11</v>
      </c>
      <c r="F147" s="26">
        <v>0</v>
      </c>
      <c r="G147" s="30">
        <v>11</v>
      </c>
      <c r="H147" s="30">
        <v>11</v>
      </c>
      <c r="I147" s="26">
        <v>0</v>
      </c>
      <c r="J147" s="26">
        <f>H147</f>
        <v>11</v>
      </c>
      <c r="K147" s="26">
        <v>0</v>
      </c>
      <c r="L147" s="26">
        <v>0</v>
      </c>
      <c r="M147" s="26">
        <v>0</v>
      </c>
    </row>
    <row r="148" spans="1:13" s="62" customFormat="1" ht="41.25" customHeight="1">
      <c r="A148" s="143" t="s">
        <v>190</v>
      </c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</row>
    <row r="149" spans="1:13" s="62" customFormat="1" ht="15.75">
      <c r="A149" s="26">
        <v>3</v>
      </c>
      <c r="B149" s="31" t="s">
        <v>11</v>
      </c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</row>
    <row r="150" spans="1:13" s="62" customFormat="1" ht="47.25">
      <c r="A150" s="26"/>
      <c r="B150" s="27" t="s">
        <v>143</v>
      </c>
      <c r="C150" s="28" t="s">
        <v>50</v>
      </c>
      <c r="D150" s="32" t="s">
        <v>51</v>
      </c>
      <c r="E150" s="30">
        <f>E143/E147</f>
        <v>3309.181818181818</v>
      </c>
      <c r="F150" s="26">
        <v>0</v>
      </c>
      <c r="G150" s="33">
        <f>E150</f>
        <v>3309.181818181818</v>
      </c>
      <c r="H150" s="30">
        <f>H143/H147</f>
        <v>2356.0736363636365</v>
      </c>
      <c r="I150" s="26">
        <v>0</v>
      </c>
      <c r="J150" s="33">
        <f>H150</f>
        <v>2356.0736363636365</v>
      </c>
      <c r="K150" s="33">
        <f>H150-E150</f>
        <v>-953.1081818181815</v>
      </c>
      <c r="L150" s="26">
        <v>0</v>
      </c>
      <c r="M150" s="33">
        <f>K150</f>
        <v>-953.1081818181815</v>
      </c>
    </row>
    <row r="151" spans="1:13" s="62" customFormat="1" ht="42.75" customHeight="1">
      <c r="A151" s="143" t="s">
        <v>191</v>
      </c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</row>
    <row r="152" spans="1:13" s="62" customFormat="1" ht="15.75">
      <c r="A152" s="26">
        <v>4</v>
      </c>
      <c r="B152" s="31" t="s">
        <v>12</v>
      </c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</row>
    <row r="153" spans="1:13" s="62" customFormat="1" ht="31.5">
      <c r="A153" s="26"/>
      <c r="B153" s="27" t="s">
        <v>139</v>
      </c>
      <c r="C153" s="60" t="s">
        <v>52</v>
      </c>
      <c r="D153" s="60" t="s">
        <v>51</v>
      </c>
      <c r="E153" s="28">
        <v>100</v>
      </c>
      <c r="F153" s="26">
        <v>0</v>
      </c>
      <c r="G153" s="26">
        <f>E153</f>
        <v>100</v>
      </c>
      <c r="H153" s="26">
        <v>100</v>
      </c>
      <c r="I153" s="26">
        <v>0</v>
      </c>
      <c r="J153" s="26">
        <f>H153</f>
        <v>100</v>
      </c>
      <c r="K153" s="26">
        <v>0</v>
      </c>
      <c r="L153" s="26">
        <v>0</v>
      </c>
      <c r="M153" s="26">
        <v>0</v>
      </c>
    </row>
    <row r="154" spans="1:13" s="62" customFormat="1" ht="15.7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</row>
    <row r="155" spans="1:13" s="62" customFormat="1" ht="43.5" customHeight="1">
      <c r="A155" s="26"/>
      <c r="B155" s="136" t="s">
        <v>192</v>
      </c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8"/>
    </row>
    <row r="156" spans="1:13" s="62" customFormat="1" ht="51.75" customHeight="1">
      <c r="A156" s="143" t="s">
        <v>186</v>
      </c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</row>
    <row r="157" spans="1:13" s="62" customFormat="1" ht="15.75" customHeight="1">
      <c r="A157" s="26"/>
      <c r="B157" s="154" t="s">
        <v>82</v>
      </c>
      <c r="C157" s="155"/>
      <c r="D157" s="155"/>
      <c r="E157" s="155"/>
      <c r="F157" s="155"/>
      <c r="G157" s="155"/>
      <c r="H157" s="155"/>
      <c r="I157" s="155"/>
      <c r="J157" s="155"/>
      <c r="K157" s="155"/>
      <c r="L157" s="155"/>
      <c r="M157" s="156"/>
    </row>
    <row r="158" spans="1:13" s="62" customFormat="1" ht="51.75" customHeight="1">
      <c r="A158" s="26">
        <v>1</v>
      </c>
      <c r="B158" s="26" t="s">
        <v>67</v>
      </c>
      <c r="C158" s="60" t="s">
        <v>50</v>
      </c>
      <c r="D158" s="61" t="s">
        <v>68</v>
      </c>
      <c r="E158" s="33">
        <f>SUM(E159:E164)</f>
        <v>1347798</v>
      </c>
      <c r="F158" s="33">
        <f>SUM(F159:F164)</f>
        <v>999202.13</v>
      </c>
      <c r="G158" s="33">
        <f>E158+F158</f>
        <v>2347000.13</v>
      </c>
      <c r="H158" s="33">
        <f>SUM(H159:H164)</f>
        <v>1234592.6</v>
      </c>
      <c r="I158" s="33">
        <f>SUM(I159:I164)</f>
        <v>748744.13</v>
      </c>
      <c r="J158" s="33">
        <f>H158+I158</f>
        <v>1983336.73</v>
      </c>
      <c r="K158" s="33">
        <f>H158-E158</f>
        <v>-113205.3999999999</v>
      </c>
      <c r="L158" s="26">
        <v>0</v>
      </c>
      <c r="M158" s="33">
        <f>K158+L158</f>
        <v>-113205.3999999999</v>
      </c>
    </row>
    <row r="159" spans="1:13" s="62" customFormat="1" ht="72" customHeight="1">
      <c r="A159" s="26"/>
      <c r="B159" s="27" t="s">
        <v>144</v>
      </c>
      <c r="C159" s="28" t="s">
        <v>50</v>
      </c>
      <c r="D159" s="28" t="s">
        <v>128</v>
      </c>
      <c r="E159" s="41">
        <f>1094426-84425</f>
        <v>1010001</v>
      </c>
      <c r="F159" s="42">
        <v>0</v>
      </c>
      <c r="G159" s="33">
        <f aca="true" t="shared" si="24" ref="G159:G164">E159+F159</f>
        <v>1010001</v>
      </c>
      <c r="H159" s="33">
        <f>1093485-83810</f>
        <v>1009675</v>
      </c>
      <c r="I159" s="33">
        <v>0</v>
      </c>
      <c r="J159" s="33">
        <f aca="true" t="shared" si="25" ref="J159:J164">H159+I159</f>
        <v>1009675</v>
      </c>
      <c r="K159" s="33">
        <f aca="true" t="shared" si="26" ref="K159:L164">H159-E159</f>
        <v>-326</v>
      </c>
      <c r="L159" s="33">
        <f t="shared" si="26"/>
        <v>0</v>
      </c>
      <c r="M159" s="33">
        <f aca="true" t="shared" si="27" ref="M159:M164">K159+L159</f>
        <v>-326</v>
      </c>
    </row>
    <row r="160" spans="1:13" s="62" customFormat="1" ht="44.25" customHeight="1">
      <c r="A160" s="26"/>
      <c r="B160" s="27" t="s">
        <v>145</v>
      </c>
      <c r="C160" s="28" t="s">
        <v>50</v>
      </c>
      <c r="D160" s="28" t="s">
        <v>128</v>
      </c>
      <c r="E160" s="41">
        <f>37072</f>
        <v>37072</v>
      </c>
      <c r="F160" s="42">
        <v>0</v>
      </c>
      <c r="G160" s="33">
        <f t="shared" si="24"/>
        <v>37072</v>
      </c>
      <c r="H160" s="33">
        <v>36857.6</v>
      </c>
      <c r="I160" s="33">
        <v>0</v>
      </c>
      <c r="J160" s="33">
        <f t="shared" si="25"/>
        <v>36857.6</v>
      </c>
      <c r="K160" s="33">
        <f t="shared" si="26"/>
        <v>-214.40000000000146</v>
      </c>
      <c r="L160" s="33">
        <f t="shared" si="26"/>
        <v>0</v>
      </c>
      <c r="M160" s="33">
        <f t="shared" si="27"/>
        <v>-214.40000000000146</v>
      </c>
    </row>
    <row r="161" spans="1:13" s="62" customFormat="1" ht="78.75">
      <c r="A161" s="26"/>
      <c r="B161" s="27" t="s">
        <v>146</v>
      </c>
      <c r="C161" s="28" t="s">
        <v>50</v>
      </c>
      <c r="D161" s="28" t="s">
        <v>128</v>
      </c>
      <c r="E161" s="41">
        <f>84425</f>
        <v>84425</v>
      </c>
      <c r="F161" s="42">
        <v>0</v>
      </c>
      <c r="G161" s="33">
        <f t="shared" si="24"/>
        <v>84425</v>
      </c>
      <c r="H161" s="33">
        <v>83810</v>
      </c>
      <c r="I161" s="33">
        <v>0</v>
      </c>
      <c r="J161" s="33">
        <f t="shared" si="25"/>
        <v>83810</v>
      </c>
      <c r="K161" s="33">
        <f t="shared" si="26"/>
        <v>-615</v>
      </c>
      <c r="L161" s="33">
        <f t="shared" si="26"/>
        <v>0</v>
      </c>
      <c r="M161" s="33">
        <f t="shared" si="27"/>
        <v>-615</v>
      </c>
    </row>
    <row r="162" spans="1:13" s="62" customFormat="1" ht="78.75">
      <c r="A162" s="26"/>
      <c r="B162" s="27" t="s">
        <v>147</v>
      </c>
      <c r="C162" s="28" t="s">
        <v>50</v>
      </c>
      <c r="D162" s="28" t="s">
        <v>128</v>
      </c>
      <c r="E162" s="41">
        <v>36300</v>
      </c>
      <c r="F162" s="42">
        <v>0</v>
      </c>
      <c r="G162" s="33">
        <f t="shared" si="24"/>
        <v>36300</v>
      </c>
      <c r="H162" s="33">
        <v>36300</v>
      </c>
      <c r="I162" s="33">
        <v>0</v>
      </c>
      <c r="J162" s="33">
        <f t="shared" si="25"/>
        <v>36300</v>
      </c>
      <c r="K162" s="33">
        <f t="shared" si="26"/>
        <v>0</v>
      </c>
      <c r="L162" s="33">
        <f t="shared" si="26"/>
        <v>0</v>
      </c>
      <c r="M162" s="33">
        <f t="shared" si="27"/>
        <v>0</v>
      </c>
    </row>
    <row r="163" spans="1:13" s="62" customFormat="1" ht="72.75" customHeight="1">
      <c r="A163" s="26"/>
      <c r="B163" s="27" t="s">
        <v>148</v>
      </c>
      <c r="C163" s="28" t="s">
        <v>50</v>
      </c>
      <c r="D163" s="28" t="s">
        <v>128</v>
      </c>
      <c r="E163" s="41">
        <f>180000</f>
        <v>180000</v>
      </c>
      <c r="F163" s="42">
        <v>0</v>
      </c>
      <c r="G163" s="33">
        <f t="shared" si="24"/>
        <v>180000</v>
      </c>
      <c r="H163" s="33">
        <f>60000+7950</f>
        <v>67950</v>
      </c>
      <c r="I163" s="33">
        <v>0</v>
      </c>
      <c r="J163" s="33">
        <f t="shared" si="25"/>
        <v>67950</v>
      </c>
      <c r="K163" s="33">
        <f t="shared" si="26"/>
        <v>-112050</v>
      </c>
      <c r="L163" s="33">
        <f t="shared" si="26"/>
        <v>0</v>
      </c>
      <c r="M163" s="33">
        <f t="shared" si="27"/>
        <v>-112050</v>
      </c>
    </row>
    <row r="164" spans="1:13" s="62" customFormat="1" ht="55.5" customHeight="1">
      <c r="A164" s="26"/>
      <c r="B164" s="27" t="s">
        <v>149</v>
      </c>
      <c r="C164" s="28" t="s">
        <v>50</v>
      </c>
      <c r="D164" s="28" t="s">
        <v>128</v>
      </c>
      <c r="E164" s="41">
        <v>0</v>
      </c>
      <c r="F164" s="42">
        <f>33720+40980+787515.13+136987</f>
        <v>999202.13</v>
      </c>
      <c r="G164" s="33">
        <f t="shared" si="24"/>
        <v>999202.13</v>
      </c>
      <c r="H164" s="33">
        <v>0</v>
      </c>
      <c r="I164" s="33">
        <v>748744.13</v>
      </c>
      <c r="J164" s="33">
        <f t="shared" si="25"/>
        <v>748744.13</v>
      </c>
      <c r="K164" s="33">
        <f t="shared" si="26"/>
        <v>0</v>
      </c>
      <c r="L164" s="33">
        <f t="shared" si="26"/>
        <v>-250458</v>
      </c>
      <c r="M164" s="33">
        <f t="shared" si="27"/>
        <v>-250458</v>
      </c>
    </row>
    <row r="165" spans="1:13" s="62" customFormat="1" ht="15.75">
      <c r="A165" s="93" t="s">
        <v>39</v>
      </c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</row>
    <row r="166" spans="1:13" s="62" customFormat="1" ht="50.25" customHeight="1">
      <c r="A166" s="162" t="s">
        <v>187</v>
      </c>
      <c r="B166" s="163"/>
      <c r="C166" s="163"/>
      <c r="D166" s="163"/>
      <c r="E166" s="163"/>
      <c r="F166" s="163"/>
      <c r="G166" s="163"/>
      <c r="H166" s="163"/>
      <c r="I166" s="163"/>
      <c r="J166" s="163"/>
      <c r="K166" s="163"/>
      <c r="L166" s="163"/>
      <c r="M166" s="163"/>
    </row>
    <row r="167" spans="1:13" s="62" customFormat="1" ht="15.75">
      <c r="A167" s="26">
        <v>2</v>
      </c>
      <c r="B167" s="31" t="s">
        <v>10</v>
      </c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</row>
    <row r="168" spans="1:13" s="62" customFormat="1" ht="63">
      <c r="A168" s="26"/>
      <c r="B168" s="27" t="s">
        <v>150</v>
      </c>
      <c r="C168" s="28" t="s">
        <v>133</v>
      </c>
      <c r="D168" s="43" t="s">
        <v>134</v>
      </c>
      <c r="E168" s="56">
        <f>700+12000+1700</f>
        <v>14400</v>
      </c>
      <c r="F168" s="57">
        <v>0</v>
      </c>
      <c r="G168" s="75">
        <f aca="true" t="shared" si="28" ref="G168:G173">E168+F168</f>
        <v>14400</v>
      </c>
      <c r="H168" s="75">
        <f>12000+2635+1700+700</f>
        <v>17035</v>
      </c>
      <c r="I168" s="75"/>
      <c r="J168" s="75">
        <f aca="true" t="shared" si="29" ref="J168:J173">H168+I168</f>
        <v>17035</v>
      </c>
      <c r="K168" s="75">
        <f aca="true" t="shared" si="30" ref="K168:M173">H168-E168</f>
        <v>2635</v>
      </c>
      <c r="L168" s="75">
        <f t="shared" si="30"/>
        <v>0</v>
      </c>
      <c r="M168" s="75">
        <f t="shared" si="30"/>
        <v>2635</v>
      </c>
    </row>
    <row r="169" spans="1:13" s="62" customFormat="1" ht="31.5">
      <c r="A169" s="26"/>
      <c r="B169" s="27" t="s">
        <v>151</v>
      </c>
      <c r="C169" s="28" t="s">
        <v>133</v>
      </c>
      <c r="D169" s="43" t="s">
        <v>134</v>
      </c>
      <c r="E169" s="56">
        <f>1400</f>
        <v>1400</v>
      </c>
      <c r="F169" s="57"/>
      <c r="G169" s="75">
        <f t="shared" si="28"/>
        <v>1400</v>
      </c>
      <c r="H169" s="75">
        <v>1400</v>
      </c>
      <c r="I169" s="75"/>
      <c r="J169" s="75">
        <f t="shared" si="29"/>
        <v>1400</v>
      </c>
      <c r="K169" s="75">
        <f t="shared" si="30"/>
        <v>0</v>
      </c>
      <c r="L169" s="75">
        <f t="shared" si="30"/>
        <v>0</v>
      </c>
      <c r="M169" s="75">
        <f t="shared" si="30"/>
        <v>0</v>
      </c>
    </row>
    <row r="170" spans="1:13" s="62" customFormat="1" ht="63">
      <c r="A170" s="26"/>
      <c r="B170" s="27" t="s">
        <v>152</v>
      </c>
      <c r="C170" s="28" t="s">
        <v>133</v>
      </c>
      <c r="D170" s="43" t="s">
        <v>134</v>
      </c>
      <c r="E170" s="56">
        <f>428</f>
        <v>428</v>
      </c>
      <c r="F170" s="57">
        <v>0</v>
      </c>
      <c r="G170" s="75">
        <f t="shared" si="28"/>
        <v>428</v>
      </c>
      <c r="H170" s="75">
        <v>428</v>
      </c>
      <c r="I170" s="75"/>
      <c r="J170" s="75">
        <f t="shared" si="29"/>
        <v>428</v>
      </c>
      <c r="K170" s="75">
        <f t="shared" si="30"/>
        <v>0</v>
      </c>
      <c r="L170" s="75">
        <f t="shared" si="30"/>
        <v>0</v>
      </c>
      <c r="M170" s="75">
        <f t="shared" si="30"/>
        <v>0</v>
      </c>
    </row>
    <row r="171" spans="1:13" s="62" customFormat="1" ht="31.5">
      <c r="A171" s="26"/>
      <c r="B171" s="27" t="s">
        <v>153</v>
      </c>
      <c r="C171" s="28" t="s">
        <v>133</v>
      </c>
      <c r="D171" s="43" t="s">
        <v>134</v>
      </c>
      <c r="E171" s="56">
        <v>6</v>
      </c>
      <c r="F171" s="57">
        <v>0</v>
      </c>
      <c r="G171" s="75">
        <f t="shared" si="28"/>
        <v>6</v>
      </c>
      <c r="H171" s="75">
        <v>6</v>
      </c>
      <c r="I171" s="75"/>
      <c r="J171" s="75">
        <f t="shared" si="29"/>
        <v>6</v>
      </c>
      <c r="K171" s="75">
        <f t="shared" si="30"/>
        <v>0</v>
      </c>
      <c r="L171" s="75">
        <f t="shared" si="30"/>
        <v>0</v>
      </c>
      <c r="M171" s="75">
        <f t="shared" si="30"/>
        <v>0</v>
      </c>
    </row>
    <row r="172" spans="1:13" s="62" customFormat="1" ht="31.5">
      <c r="A172" s="26"/>
      <c r="B172" s="27" t="s">
        <v>154</v>
      </c>
      <c r="C172" s="28" t="s">
        <v>133</v>
      </c>
      <c r="D172" s="43" t="s">
        <v>134</v>
      </c>
      <c r="E172" s="56">
        <v>450</v>
      </c>
      <c r="F172" s="57">
        <v>0</v>
      </c>
      <c r="G172" s="75">
        <f t="shared" si="28"/>
        <v>450</v>
      </c>
      <c r="H172" s="75">
        <v>170</v>
      </c>
      <c r="I172" s="75"/>
      <c r="J172" s="75">
        <f t="shared" si="29"/>
        <v>170</v>
      </c>
      <c r="K172" s="75">
        <f t="shared" si="30"/>
        <v>-280</v>
      </c>
      <c r="L172" s="75">
        <f t="shared" si="30"/>
        <v>0</v>
      </c>
      <c r="M172" s="75">
        <f t="shared" si="30"/>
        <v>-280</v>
      </c>
    </row>
    <row r="173" spans="1:13" s="62" customFormat="1" ht="47.25">
      <c r="A173" s="26"/>
      <c r="B173" s="27" t="s">
        <v>155</v>
      </c>
      <c r="C173" s="28" t="s">
        <v>133</v>
      </c>
      <c r="D173" s="43" t="s">
        <v>134</v>
      </c>
      <c r="E173" s="56">
        <v>0</v>
      </c>
      <c r="F173" s="57">
        <v>17</v>
      </c>
      <c r="G173" s="75">
        <f t="shared" si="28"/>
        <v>17</v>
      </c>
      <c r="H173" s="75"/>
      <c r="I173" s="75">
        <v>17</v>
      </c>
      <c r="J173" s="75">
        <f t="shared" si="29"/>
        <v>17</v>
      </c>
      <c r="K173" s="75">
        <f t="shared" si="30"/>
        <v>0</v>
      </c>
      <c r="L173" s="75">
        <f t="shared" si="30"/>
        <v>0</v>
      </c>
      <c r="M173" s="75">
        <f t="shared" si="30"/>
        <v>0</v>
      </c>
    </row>
    <row r="174" spans="1:13" s="62" customFormat="1" ht="53.25" customHeight="1">
      <c r="A174" s="143" t="s">
        <v>193</v>
      </c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</row>
    <row r="175" spans="1:13" s="62" customFormat="1" ht="15.75">
      <c r="A175" s="26">
        <v>3</v>
      </c>
      <c r="B175" s="31" t="s">
        <v>11</v>
      </c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</row>
    <row r="176" spans="1:13" s="62" customFormat="1" ht="63">
      <c r="A176" s="26"/>
      <c r="B176" s="27" t="s">
        <v>156</v>
      </c>
      <c r="C176" s="28" t="s">
        <v>50</v>
      </c>
      <c r="D176" s="43" t="s">
        <v>51</v>
      </c>
      <c r="E176" s="55">
        <f>E159/E168</f>
        <v>70.13895833333333</v>
      </c>
      <c r="F176" s="56">
        <v>0</v>
      </c>
      <c r="G176" s="59">
        <f aca="true" t="shared" si="31" ref="G176:G181">E176+F176</f>
        <v>70.13895833333333</v>
      </c>
      <c r="H176" s="55">
        <f>H159/H168</f>
        <v>59.27061931317875</v>
      </c>
      <c r="I176" s="59"/>
      <c r="J176" s="59">
        <f aca="true" t="shared" si="32" ref="J176:J181">H176+I176</f>
        <v>59.27061931317875</v>
      </c>
      <c r="K176" s="75">
        <f aca="true" t="shared" si="33" ref="K176:M181">H176-E176</f>
        <v>-10.868339020154586</v>
      </c>
      <c r="L176" s="75">
        <f t="shared" si="33"/>
        <v>0</v>
      </c>
      <c r="M176" s="75">
        <f t="shared" si="33"/>
        <v>-10.868339020154586</v>
      </c>
    </row>
    <row r="177" spans="1:13" s="62" customFormat="1" ht="31.5">
      <c r="A177" s="26"/>
      <c r="B177" s="27" t="s">
        <v>157</v>
      </c>
      <c r="C177" s="28" t="s">
        <v>50</v>
      </c>
      <c r="D177" s="43" t="s">
        <v>51</v>
      </c>
      <c r="E177" s="55">
        <f>E160/E169</f>
        <v>26.48</v>
      </c>
      <c r="F177" s="56">
        <v>0</v>
      </c>
      <c r="G177" s="59">
        <f t="shared" si="31"/>
        <v>26.48</v>
      </c>
      <c r="H177" s="55">
        <f>H160/H169</f>
        <v>26.326857142857143</v>
      </c>
      <c r="I177" s="59"/>
      <c r="J177" s="59">
        <f t="shared" si="32"/>
        <v>26.326857142857143</v>
      </c>
      <c r="K177" s="75">
        <f t="shared" si="33"/>
        <v>-0.15314285714285703</v>
      </c>
      <c r="L177" s="75">
        <f t="shared" si="33"/>
        <v>0</v>
      </c>
      <c r="M177" s="75">
        <f t="shared" si="33"/>
        <v>-0.15314285714285703</v>
      </c>
    </row>
    <row r="178" spans="1:13" s="62" customFormat="1" ht="78.75">
      <c r="A178" s="26"/>
      <c r="B178" s="27" t="s">
        <v>158</v>
      </c>
      <c r="C178" s="28" t="s">
        <v>50</v>
      </c>
      <c r="D178" s="43" t="s">
        <v>51</v>
      </c>
      <c r="E178" s="55">
        <f>E161/E170</f>
        <v>197.25467289719626</v>
      </c>
      <c r="F178" s="56">
        <v>0</v>
      </c>
      <c r="G178" s="59">
        <f t="shared" si="31"/>
        <v>197.25467289719626</v>
      </c>
      <c r="H178" s="55">
        <f>H161/H170</f>
        <v>195.8177570093458</v>
      </c>
      <c r="I178" s="59"/>
      <c r="J178" s="59">
        <f t="shared" si="32"/>
        <v>195.8177570093458</v>
      </c>
      <c r="K178" s="75">
        <f t="shared" si="33"/>
        <v>-1.4369158878504606</v>
      </c>
      <c r="L178" s="75">
        <f t="shared" si="33"/>
        <v>0</v>
      </c>
      <c r="M178" s="75">
        <f t="shared" si="33"/>
        <v>-1.4369158878504606</v>
      </c>
    </row>
    <row r="179" spans="1:13" s="62" customFormat="1" ht="31.5">
      <c r="A179" s="26"/>
      <c r="B179" s="27" t="s">
        <v>159</v>
      </c>
      <c r="C179" s="28" t="s">
        <v>50</v>
      </c>
      <c r="D179" s="43" t="s">
        <v>51</v>
      </c>
      <c r="E179" s="55">
        <f>E162/E171</f>
        <v>6050</v>
      </c>
      <c r="F179" s="56">
        <v>0</v>
      </c>
      <c r="G179" s="59">
        <f t="shared" si="31"/>
        <v>6050</v>
      </c>
      <c r="H179" s="55">
        <f>H162/H171</f>
        <v>6050</v>
      </c>
      <c r="I179" s="59"/>
      <c r="J179" s="59">
        <f t="shared" si="32"/>
        <v>6050</v>
      </c>
      <c r="K179" s="75">
        <f t="shared" si="33"/>
        <v>0</v>
      </c>
      <c r="L179" s="75">
        <f t="shared" si="33"/>
        <v>0</v>
      </c>
      <c r="M179" s="75">
        <f t="shared" si="33"/>
        <v>0</v>
      </c>
    </row>
    <row r="180" spans="1:13" s="62" customFormat="1" ht="31.5">
      <c r="A180" s="26"/>
      <c r="B180" s="27" t="s">
        <v>160</v>
      </c>
      <c r="C180" s="28" t="s">
        <v>50</v>
      </c>
      <c r="D180" s="43" t="s">
        <v>51</v>
      </c>
      <c r="E180" s="55">
        <f>E163/E172</f>
        <v>400</v>
      </c>
      <c r="F180" s="56">
        <v>0</v>
      </c>
      <c r="G180" s="59">
        <f t="shared" si="31"/>
        <v>400</v>
      </c>
      <c r="H180" s="55">
        <f>H163/H172</f>
        <v>399.70588235294116</v>
      </c>
      <c r="I180" s="59"/>
      <c r="J180" s="59">
        <f t="shared" si="32"/>
        <v>399.70588235294116</v>
      </c>
      <c r="K180" s="75">
        <f t="shared" si="33"/>
        <v>-0.29411764705884025</v>
      </c>
      <c r="L180" s="75">
        <f t="shared" si="33"/>
        <v>0</v>
      </c>
      <c r="M180" s="75">
        <f t="shared" si="33"/>
        <v>-0.29411764705884025</v>
      </c>
    </row>
    <row r="181" spans="1:13" s="62" customFormat="1" ht="63">
      <c r="A181" s="26"/>
      <c r="B181" s="27" t="s">
        <v>161</v>
      </c>
      <c r="C181" s="28" t="s">
        <v>50</v>
      </c>
      <c r="D181" s="43" t="s">
        <v>51</v>
      </c>
      <c r="E181" s="168">
        <v>0</v>
      </c>
      <c r="F181" s="168">
        <f>F164/F173</f>
        <v>58776.59588235294</v>
      </c>
      <c r="G181" s="59">
        <f t="shared" si="31"/>
        <v>58776.59588235294</v>
      </c>
      <c r="H181" s="168">
        <v>0</v>
      </c>
      <c r="I181" s="168">
        <f>I164/I173</f>
        <v>44043.772352941174</v>
      </c>
      <c r="J181" s="59">
        <f t="shared" si="32"/>
        <v>44043.772352941174</v>
      </c>
      <c r="K181" s="75">
        <f t="shared" si="33"/>
        <v>0</v>
      </c>
      <c r="L181" s="75">
        <f t="shared" si="33"/>
        <v>-14732.82352941177</v>
      </c>
      <c r="M181" s="75">
        <f t="shared" si="33"/>
        <v>-14732.82352941177</v>
      </c>
    </row>
    <row r="182" spans="1:13" s="62" customFormat="1" ht="15.75">
      <c r="A182" s="93" t="s">
        <v>39</v>
      </c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</row>
    <row r="183" spans="1:13" s="62" customFormat="1" ht="15.75">
      <c r="A183" s="26">
        <v>4</v>
      </c>
      <c r="B183" s="31" t="s">
        <v>12</v>
      </c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</row>
    <row r="184" spans="1:13" s="62" customFormat="1" ht="60">
      <c r="A184" s="26"/>
      <c r="B184" s="37" t="s">
        <v>71</v>
      </c>
      <c r="C184" s="60" t="s">
        <v>52</v>
      </c>
      <c r="D184" s="60" t="s">
        <v>51</v>
      </c>
      <c r="E184" s="28">
        <v>100</v>
      </c>
      <c r="F184" s="26">
        <v>0</v>
      </c>
      <c r="G184" s="26">
        <f>E184</f>
        <v>100</v>
      </c>
      <c r="H184" s="26">
        <v>100</v>
      </c>
      <c r="I184" s="26">
        <v>0</v>
      </c>
      <c r="J184" s="26">
        <f>H184</f>
        <v>100</v>
      </c>
      <c r="K184" s="26">
        <v>0</v>
      </c>
      <c r="L184" s="26">
        <v>0</v>
      </c>
      <c r="M184" s="26">
        <v>0</v>
      </c>
    </row>
    <row r="185" spans="1:13" s="62" customFormat="1" ht="15.7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</row>
    <row r="186" spans="1:13" ht="43.5" customHeight="1">
      <c r="A186" s="167" t="s">
        <v>194</v>
      </c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</row>
    <row r="187" spans="1:13" ht="15.75">
      <c r="A187" s="97" t="s">
        <v>23</v>
      </c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</row>
    <row r="188" spans="1:4" ht="19.5" customHeight="1">
      <c r="A188" s="6" t="s">
        <v>40</v>
      </c>
      <c r="B188" s="6"/>
      <c r="C188" s="6"/>
      <c r="D188" s="6"/>
    </row>
    <row r="189" spans="1:13" ht="138" customHeight="1">
      <c r="A189" s="159" t="s">
        <v>195</v>
      </c>
      <c r="B189" s="107"/>
      <c r="C189" s="107"/>
      <c r="D189" s="107"/>
      <c r="E189" s="108"/>
      <c r="F189" s="108"/>
      <c r="G189" s="108"/>
      <c r="H189" s="108"/>
      <c r="I189" s="108"/>
      <c r="J189" s="108"/>
      <c r="K189" s="108"/>
      <c r="L189" s="108"/>
      <c r="M189" s="108"/>
    </row>
    <row r="190" spans="1:4" ht="19.5" customHeight="1">
      <c r="A190" s="8" t="s">
        <v>41</v>
      </c>
      <c r="B190" s="8"/>
      <c r="C190" s="8"/>
      <c r="D190" s="8"/>
    </row>
    <row r="191" spans="1:7" s="80" customFormat="1" ht="27.75" customHeight="1">
      <c r="A191" s="77" t="s">
        <v>171</v>
      </c>
      <c r="B191" s="77"/>
      <c r="C191" s="77"/>
      <c r="D191" s="78"/>
      <c r="E191" s="79"/>
      <c r="F191" s="141" t="s">
        <v>172</v>
      </c>
      <c r="G191" s="141"/>
    </row>
    <row r="192" spans="1:7" s="80" customFormat="1" ht="15">
      <c r="A192" s="81"/>
      <c r="B192" s="81"/>
      <c r="C192" s="81"/>
      <c r="D192" s="82" t="s">
        <v>173</v>
      </c>
      <c r="E192" s="83"/>
      <c r="F192" s="142" t="s">
        <v>174</v>
      </c>
      <c r="G192" s="142"/>
    </row>
    <row r="193" spans="1:7" s="80" customFormat="1" ht="15.75" customHeight="1">
      <c r="A193" s="139"/>
      <c r="B193" s="139"/>
      <c r="C193" s="81"/>
      <c r="D193" s="84"/>
      <c r="E193" s="85"/>
      <c r="F193" s="81"/>
      <c r="G193" s="81"/>
    </row>
    <row r="194" spans="1:7" s="80" customFormat="1" ht="15.75" customHeight="1">
      <c r="A194" s="140"/>
      <c r="B194" s="140"/>
      <c r="C194" s="81"/>
      <c r="E194" s="85"/>
      <c r="F194" s="81"/>
      <c r="G194" s="81"/>
    </row>
    <row r="195" spans="1:7" s="80" customFormat="1" ht="15.75" customHeight="1">
      <c r="A195" s="77" t="s">
        <v>175</v>
      </c>
      <c r="B195" s="77"/>
      <c r="C195" s="77"/>
      <c r="D195" s="78"/>
      <c r="E195" s="79"/>
      <c r="F195" s="141" t="s">
        <v>176</v>
      </c>
      <c r="G195" s="141"/>
    </row>
    <row r="196" spans="1:7" s="80" customFormat="1" ht="15.75">
      <c r="A196" s="77"/>
      <c r="B196" s="77"/>
      <c r="C196" s="81"/>
      <c r="D196" s="82" t="s">
        <v>173</v>
      </c>
      <c r="E196" s="86"/>
      <c r="F196" s="142" t="s">
        <v>174</v>
      </c>
      <c r="G196" s="142"/>
    </row>
    <row r="197" spans="1:7" s="80" customFormat="1" ht="15.75">
      <c r="A197" s="77"/>
      <c r="B197" s="87" t="s">
        <v>177</v>
      </c>
      <c r="C197" s="81"/>
      <c r="D197" s="82"/>
      <c r="E197" s="86"/>
      <c r="F197" s="88"/>
      <c r="G197" s="89"/>
    </row>
    <row r="198" spans="1:7" s="80" customFormat="1" ht="15.75" customHeight="1">
      <c r="A198" s="90"/>
      <c r="B198" s="91"/>
      <c r="C198" s="84"/>
      <c r="E198" s="92"/>
      <c r="F198" s="98"/>
      <c r="G198" s="98"/>
    </row>
  </sheetData>
  <sheetProtection/>
  <mergeCells count="90">
    <mergeCell ref="A44:M44"/>
    <mergeCell ref="A98:M98"/>
    <mergeCell ref="A189:M189"/>
    <mergeCell ref="B157:M157"/>
    <mergeCell ref="A165:M165"/>
    <mergeCell ref="A115:M115"/>
    <mergeCell ref="A151:M151"/>
    <mergeCell ref="A182:M182"/>
    <mergeCell ref="A186:M186"/>
    <mergeCell ref="A187:M187"/>
    <mergeCell ref="A130:M130"/>
    <mergeCell ref="A136:M136"/>
    <mergeCell ref="A140:M140"/>
    <mergeCell ref="A141:M141"/>
    <mergeCell ref="H55:J55"/>
    <mergeCell ref="K55:M55"/>
    <mergeCell ref="B58:M58"/>
    <mergeCell ref="A69:M69"/>
    <mergeCell ref="A70:M70"/>
    <mergeCell ref="A110:M110"/>
    <mergeCell ref="E55:G55"/>
    <mergeCell ref="A55:A56"/>
    <mergeCell ref="B55:B56"/>
    <mergeCell ref="C55:C56"/>
    <mergeCell ref="D55:D56"/>
    <mergeCell ref="A97:M97"/>
    <mergeCell ref="A148:M148"/>
    <mergeCell ref="B142:M142"/>
    <mergeCell ref="A144:M144"/>
    <mergeCell ref="A145:M145"/>
    <mergeCell ref="B116:M116"/>
    <mergeCell ref="B117:M117"/>
    <mergeCell ref="A119:M119"/>
    <mergeCell ref="A120:M120"/>
    <mergeCell ref="E48:G48"/>
    <mergeCell ref="H48:J48"/>
    <mergeCell ref="B50:D50"/>
    <mergeCell ref="B51:D51"/>
    <mergeCell ref="B38:D38"/>
    <mergeCell ref="A46:B46"/>
    <mergeCell ref="A48:A49"/>
    <mergeCell ref="B48:D49"/>
    <mergeCell ref="B39:D39"/>
    <mergeCell ref="B40:D40"/>
    <mergeCell ref="R33:T33"/>
    <mergeCell ref="U33:W33"/>
    <mergeCell ref="X33:Z33"/>
    <mergeCell ref="B35:D35"/>
    <mergeCell ref="K33:M33"/>
    <mergeCell ref="K48:M48"/>
    <mergeCell ref="A41:M41"/>
    <mergeCell ref="A42:M42"/>
    <mergeCell ref="A43:M43"/>
    <mergeCell ref="A45:M45"/>
    <mergeCell ref="E12:K12"/>
    <mergeCell ref="F14:K14"/>
    <mergeCell ref="F15:K15"/>
    <mergeCell ref="B25:M25"/>
    <mergeCell ref="A31:B31"/>
    <mergeCell ref="B26:M26"/>
    <mergeCell ref="B27:M27"/>
    <mergeCell ref="B28:M28"/>
    <mergeCell ref="B18:M18"/>
    <mergeCell ref="B19:M19"/>
    <mergeCell ref="J1:M4"/>
    <mergeCell ref="A5:M5"/>
    <mergeCell ref="A6:M6"/>
    <mergeCell ref="E8:K8"/>
    <mergeCell ref="E9:K9"/>
    <mergeCell ref="E11:K11"/>
    <mergeCell ref="F198:G198"/>
    <mergeCell ref="A16:M16"/>
    <mergeCell ref="A20:M20"/>
    <mergeCell ref="B24:M24"/>
    <mergeCell ref="B36:D36"/>
    <mergeCell ref="B37:D37"/>
    <mergeCell ref="A33:A34"/>
    <mergeCell ref="B33:D34"/>
    <mergeCell ref="E33:G33"/>
    <mergeCell ref="H33:J33"/>
    <mergeCell ref="B155:M155"/>
    <mergeCell ref="A193:B193"/>
    <mergeCell ref="A194:B194"/>
    <mergeCell ref="F195:G195"/>
    <mergeCell ref="F196:G196"/>
    <mergeCell ref="A156:M156"/>
    <mergeCell ref="F191:G191"/>
    <mergeCell ref="F192:G192"/>
    <mergeCell ref="A166:M166"/>
    <mergeCell ref="A174:M174"/>
  </mergeCells>
  <printOptions/>
  <pageMargins left="0.4166666666666667" right="0" top="0" bottom="0" header="0" footer="0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user4</cp:lastModifiedBy>
  <cp:lastPrinted>2021-01-14T12:57:37Z</cp:lastPrinted>
  <dcterms:created xsi:type="dcterms:W3CDTF">2018-12-28T08:43:53Z</dcterms:created>
  <dcterms:modified xsi:type="dcterms:W3CDTF">2021-01-19T08:15:28Z</dcterms:modified>
  <cp:category/>
  <cp:version/>
  <cp:contentType/>
  <cp:contentStatus/>
</cp:coreProperties>
</file>