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10 (2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<sst xmlns="http://schemas.openxmlformats.org/spreadsheetml/2006/main" count="570" uniqueCount="184">
  <si>
    <t>ЗАТВЕРДЖЕНО                                                                                                           Наказ Міністерства фінансів України 26 серпня 2014 року N 836                                                         (у редакції наказу Міністерства фінансів України від 29 грудня 2018 року N 1209)</t>
  </si>
  <si>
    <t>ЗАТВЕРДЖЕНО</t>
  </si>
  <si>
    <t xml:space="preserve">Розпорядження міського голови  </t>
  </si>
  <si>
    <t>Виконавчий комітет Лиманської міської ради</t>
  </si>
  <si>
    <t>(найменування головного розпорядника коштів місцевого бюджету)</t>
  </si>
  <si>
    <t>________________________№_______________________</t>
  </si>
  <si>
    <t>Паспорт</t>
  </si>
  <si>
    <t>бюджетної програми місцевого бюджету на 2020 рік</t>
  </si>
  <si>
    <t xml:space="preserve">1. </t>
  </si>
  <si>
    <t>0200000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</si>
  <si>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</si>
  <si>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</si>
  <si>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</si>
  <si>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>0210000</t>
  </si>
  <si>
    <t>(найменування відповідального виконавця)</t>
  </si>
  <si>
    <t xml:space="preserve">3. </t>
  </si>
  <si>
    <t>0212010</t>
  </si>
  <si>
    <t>2010</t>
  </si>
  <si>
    <t>0731</t>
  </si>
  <si>
    <t>"Багатопрофільна стаціонарна медична допомога населенню"</t>
  </si>
  <si>
    <t>05501000000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</si>
  <si>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</si>
  <si>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</si>
  <si>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</si>
  <si>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</si>
  <si>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</si>
  <si>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Обсяг бюджетних призначень/бюджетних асигнувань-</t>
  </si>
  <si>
    <t>гривень, у тому числі загального фонду-</t>
  </si>
  <si>
    <t>гривень та спеціального фонду-</t>
  </si>
  <si>
    <t>5.</t>
  </si>
  <si>
    <t xml:space="preserve">Підстави для виконання бюджетної програми: </t>
  </si>
  <si>
    <t>Конституція України зі змінами та доповненнями</t>
  </si>
  <si>
    <t>Бюджетний кодекс України  від 08.07.2010 № 2456-4 зі змінами</t>
  </si>
  <si>
    <t>Закон України "Про Державний бюджет України на 2019рік" зі змінами</t>
  </si>
  <si>
    <t>Наказ Міністерства праці та соціальної політики України та Міністерства охорони здоров’я України від 05.10.2005 № 308/519 «Про впорядкування умов оплати працівників закладів охорони здоров’я та установ соціального захисту населення» зі змінами</t>
  </si>
  <si>
    <t>Наказ Міністерства фінансів України від 26.08.2014 № 836 "Про  деякі питання  запровадження програмно-цільового методу складання та використання місцевих бюджетів" (у редакції наказу Міністерства фінансів України від 29.12.2018 № 1209)</t>
  </si>
  <si>
    <t>Рішення міської ради від 19.12.2019р. № 7/73-4518 "Про бюджет Лиманської об'єднаної територіальної громади на 2020рік" зі змінами</t>
  </si>
  <si>
    <t>Рішення міської ради від 19.12.2019р. № 7/73- 4517 "Про затвердження Програми економічного і соціального розвитку Лиманської об'єднаної територіальної громади на 2020 рік"  зі змінами</t>
  </si>
  <si>
    <t>Рішення міської ради від 19.12.2019р. №7/73-4509 "Про затвердження комплексної Програми утримання закладів первинного та вторинного рівня надання медичної допомоги  на 2020-2022 роки"  зі змінами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</si>
  <si>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</si>
  <si>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</si>
  <si>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</si>
  <si>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</si>
  <si>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Підвищення якості та ефективності надання медичної допомоги, збереження та зміцнення здоров'я населення, зростання тривалості життя та зниження рівня захворюваності, інвалідності і смертності</t>
  </si>
  <si>
    <t>7.</t>
  </si>
  <si>
    <r>
      <rPr>
        <sz val="12"/>
        <color indexed="8"/>
        <rFont val="Times New Roman"/>
        <family val="1"/>
      </rPr>
      <t xml:space="preserve">Мета бюджетної програми:   </t>
    </r>
    <r>
      <rPr>
        <u val="single"/>
        <sz val="12"/>
        <color indexed="8"/>
        <rFont val="Times New Roman"/>
        <family val="1"/>
      </rPr>
      <t>Підвищення рівня надання медичної допомоги та збереження здоров’я населення</t>
    </r>
  </si>
  <si>
    <t>8.</t>
  </si>
  <si>
    <t>Завдання бюджетної програми:</t>
  </si>
  <si>
    <t>N з/п</t>
  </si>
  <si>
    <t>Завдання</t>
  </si>
  <si>
    <t>1.</t>
  </si>
  <si>
    <t xml:space="preserve">Завдання 1. Забезпечення надання населенню амбулаторно-поліклінічної допомоги </t>
  </si>
  <si>
    <t>2.</t>
  </si>
  <si>
    <t xml:space="preserve">Завдання 2. Забезпечення надання населенню стаціонарної медичної допомоги </t>
  </si>
  <si>
    <t>3.</t>
  </si>
  <si>
    <t>Завдання 3. Забезпечення функціонування лікарні в частині оплати комунальних послуг та енергоносіїв</t>
  </si>
  <si>
    <t>Зміцнення матеріально технічної-бази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</si>
  <si>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</si>
  <si>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</si>
  <si>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</si>
  <si>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</si>
  <si>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</si>
  <si>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</si>
  <si>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надання населенню амбулаторно-поліклінічної допомоги</t>
  </si>
  <si>
    <t>-</t>
  </si>
  <si>
    <t>Забезпечення надання населенню стаціонарної медичної допомоги</t>
  </si>
  <si>
    <t>Забезпечення функціонування лікарні в частині оплати комунальних послуг та енергоносіїв</t>
  </si>
  <si>
    <t>Всього: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</si>
  <si>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</si>
  <si>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</si>
  <si>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Комплексна програма утримання закладів первинного та вторинного рівня надання медичної допомоги на 2020-2022роки (рішення від 19.12.2019р.  №7/73-4509)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</si>
  <si>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</si>
  <si>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</si>
  <si>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</si>
  <si>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</si>
  <si>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 xml:space="preserve">Завдання1. Забезпечення надання населенню амбулаторно-поліклінічної допомоги </t>
  </si>
  <si>
    <t>затрат</t>
  </si>
  <si>
    <t>Обсяг затрат</t>
  </si>
  <si>
    <t>грн.</t>
  </si>
  <si>
    <t>кошторис, реєстр змін до кошторису</t>
  </si>
  <si>
    <t>кількість денних стаціонарів</t>
  </si>
  <si>
    <t>одиниць</t>
  </si>
  <si>
    <t>облікові дані</t>
  </si>
  <si>
    <t>кількість ліжок у денних  стаціонарах</t>
  </si>
  <si>
    <t xml:space="preserve">кількість штатних одиниць у стаціонарах денних </t>
  </si>
  <si>
    <t>штатний розпис</t>
  </si>
  <si>
    <t>жінки</t>
  </si>
  <si>
    <t>чоловіки</t>
  </si>
  <si>
    <t>у т.ч. лікарів</t>
  </si>
  <si>
    <t>продукту</t>
  </si>
  <si>
    <t>Кількість установ</t>
  </si>
  <si>
    <t>Кількість штатних одиниць поліклінічного відділення, в т.ч.:</t>
  </si>
  <si>
    <t>у т.ч. лікарів, в т.ч.:</t>
  </si>
  <si>
    <t xml:space="preserve">Кількість лікарських відвідувань </t>
  </si>
  <si>
    <t>тис.од.</t>
  </si>
  <si>
    <t>статистичні данні</t>
  </si>
  <si>
    <t>Кількість ліжко-днів у денних стаціонарах</t>
  </si>
  <si>
    <t>Кількість пролікованих хворих у денних стаціонарах</t>
  </si>
  <si>
    <t>осіб</t>
  </si>
  <si>
    <t>ефективності</t>
  </si>
  <si>
    <t>витрати на утримання однієї штатної одиниці, в т.ч.:</t>
  </si>
  <si>
    <t>розрахунок</t>
  </si>
  <si>
    <t>Вартість одного відвідування</t>
  </si>
  <si>
    <t>Кількість пацієнтів на 1 лікаря</t>
  </si>
  <si>
    <t>якості</t>
  </si>
  <si>
    <t>Рівень забезпеченості коштами</t>
  </si>
  <si>
    <t>%</t>
  </si>
  <si>
    <t>Рівень виявлення захворювань на ранніх стадіях</t>
  </si>
  <si>
    <t>Рівень виявлення захворювань у осіб працездатного віку на ранніх стадіях</t>
  </si>
  <si>
    <t>Зниження рівня захворюваності порівняно з попереднім роком</t>
  </si>
  <si>
    <t>кількість ліжок у звичайних  стаціонарах</t>
  </si>
  <si>
    <t>Кількість ліжко-днів у звичайних стаціонарах</t>
  </si>
  <si>
    <t>Кількість пролікованих хворих у  стаціонарах</t>
  </si>
  <si>
    <t>Завантаженність ліжкового фонду у звичайних стаціонарах</t>
  </si>
  <si>
    <t>днів</t>
  </si>
  <si>
    <t>Середня тривалість лікування у стаціонарі одного хворого</t>
  </si>
  <si>
    <t>Середня вартість лікування у стаціонарі одного хворого</t>
  </si>
  <si>
    <t>Зниження показника летальності</t>
  </si>
  <si>
    <t>Обсяг ресурсів всього, в т.ч. на:</t>
  </si>
  <si>
    <t>кошторис</t>
  </si>
  <si>
    <t>теплопостачання</t>
  </si>
  <si>
    <t>опалювальна площа приміщень</t>
  </si>
  <si>
    <t>кв.м.</t>
  </si>
  <si>
    <t>технічний паспорт</t>
  </si>
  <si>
    <t>водопостачання та водовідведення</t>
  </si>
  <si>
    <t>загальна площа приміщень</t>
  </si>
  <si>
    <t>електроенергію</t>
  </si>
  <si>
    <t>природний газ</t>
  </si>
  <si>
    <t>інші енергоносії, в т.ч.:</t>
  </si>
  <si>
    <t>вугілля</t>
  </si>
  <si>
    <t>дрова</t>
  </si>
  <si>
    <t>опалювальна площа приміщень вугіллям</t>
  </si>
  <si>
    <t>опалювальна площа приміщень дровами</t>
  </si>
  <si>
    <t>вивіз побутових відходів</t>
  </si>
  <si>
    <t>Обсяг споживання енергоносіїв, у т.ч.:</t>
  </si>
  <si>
    <t>нат.од.</t>
  </si>
  <si>
    <t>Гкал</t>
  </si>
  <si>
    <t>наказ</t>
  </si>
  <si>
    <t>куб.м.</t>
  </si>
  <si>
    <t>кВт год</t>
  </si>
  <si>
    <t>(т.)</t>
  </si>
  <si>
    <t>(м.куб.)</t>
  </si>
  <si>
    <t>побутових відходів</t>
  </si>
  <si>
    <t>Середнє споживання  енергоносіїв, в тому числі:</t>
  </si>
  <si>
    <t>теплопостачання, Гкал на 1 м2 опалювальної площі</t>
  </si>
  <si>
    <t xml:space="preserve"> водопостачання та водовідведення, м3 на 1м2 загальної площі</t>
  </si>
  <si>
    <t>електроенергії, кВт год на 1 м2 загальної площі</t>
  </si>
  <si>
    <t>природного газу, м3 на 1 м2 загальної площі</t>
  </si>
  <si>
    <t>вугілля, т на 1м2</t>
  </si>
  <si>
    <t>дров, м.куб. на 1м2</t>
  </si>
  <si>
    <t>відсоток забезпеченості енергоносіями лікарні до планового показника</t>
  </si>
  <si>
    <t>Завдання 4. Зміцнення матеріально-технічної бази</t>
  </si>
  <si>
    <t>Затрат</t>
  </si>
  <si>
    <t>обсяг видатків на виконання заходів програми, в т.ч.:</t>
  </si>
  <si>
    <t>Зміни до кошторису</t>
  </si>
  <si>
    <t>Продукту</t>
  </si>
  <si>
    <t>Кількість придбання медичного обладнання</t>
  </si>
  <si>
    <t>Ефективності</t>
  </si>
  <si>
    <t>середні витрати  на одну одиницю:</t>
  </si>
  <si>
    <t>Розрахунок</t>
  </si>
  <si>
    <t>середні витрати  на придбання одного медичного обладнання</t>
  </si>
  <si>
    <t>Якості</t>
  </si>
  <si>
    <t>Відсоток забезпечення</t>
  </si>
  <si>
    <t>відс.</t>
  </si>
  <si>
    <t>(підпис)</t>
  </si>
  <si>
    <t>(ініціали і прізвище)</t>
  </si>
  <si>
    <t>Головний бухгалтер</t>
  </si>
  <si>
    <t>Л.В. Воловод</t>
  </si>
  <si>
    <t>М.П.</t>
  </si>
  <si>
    <t>КНП "Лиманська ЦРЛ"</t>
  </si>
  <si>
    <t>01989839</t>
  </si>
  <si>
    <t>Придбання медичного обладнання ( гістероскоп, професійний дефібрилятор експертного рівня, пульсоксиметр, інфузійний насос, кисневий концентратор, хірургічний аспіратор)</t>
  </si>
  <si>
    <t>Придбання меблів офісних</t>
  </si>
  <si>
    <t>Кількість придбання меблів офісних</t>
  </si>
  <si>
    <t>середні витрати на придбання однієї офісної меблі</t>
  </si>
  <si>
    <t>Директор</t>
  </si>
  <si>
    <t>В.Л. Олефіренко</t>
  </si>
  <si>
    <t>Завдання  4. Зміцнення матеріально технічної-бази</t>
  </si>
  <si>
    <t>Проведення противоепедемічних заходів</t>
  </si>
  <si>
    <t>Завдання  5. Проведення противоепедемічних   заходів</t>
  </si>
  <si>
    <t>Обсяг видатків на придбання  кисневого концентратора</t>
  </si>
  <si>
    <t>кількість кисневих концентраторів</t>
  </si>
  <si>
    <t>Середні витрати на придбання одного  кисневого концентратора</t>
  </si>
  <si>
    <t>Завдання  5.  Проведення  противоепедемічних заходів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</si>
</sst>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"/>
    <numFmt numFmtId="173" formatCode="0.0"/>
    <numFmt numFmtId="174" formatCode="[$]dddd\,\ d\ mmmm\ yyyy\ &quot;г&quot;\."/>
    <numFmt numFmtId="175" formatCode="hh:mm:ss"/>
    <numFmt numFmtId="176" formatCode="#,##0.000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wrapText="1"/>
    </xf>
    <xf numFmtId="0" fontId="0" fillId="33" borderId="0" xfId="0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4" fillId="33" borderId="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5" fillId="33" borderId="11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vertical="top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/>
    </xf>
    <xf numFmtId="0" fontId="2" fillId="0" borderId="12" xfId="0" applyFont="1" applyFill="1" applyBorder="1" applyAlignment="1">
      <alignment vertical="center" wrapText="1"/>
    </xf>
    <xf numFmtId="0" fontId="13" fillId="33" borderId="14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 vertical="center" wrapText="1"/>
    </xf>
    <xf numFmtId="0" fontId="2" fillId="33" borderId="12" xfId="0" applyFont="1" applyFill="1" applyBorder="1" applyAlignment="1">
      <alignment vertical="center" wrapText="1"/>
    </xf>
    <xf numFmtId="172" fontId="6" fillId="0" borderId="12" xfId="0" applyNumberFormat="1" applyFont="1" applyBorder="1" applyAlignment="1">
      <alignment horizontal="right" vertical="center" wrapText="1"/>
    </xf>
    <xf numFmtId="172" fontId="3" fillId="0" borderId="12" xfId="0" applyNumberFormat="1" applyFont="1" applyBorder="1" applyAlignment="1">
      <alignment horizontal="right" vertical="center" wrapText="1"/>
    </xf>
    <xf numFmtId="0" fontId="14" fillId="33" borderId="14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72" fontId="3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left" vertical="center" wrapText="1"/>
    </xf>
    <xf numFmtId="4" fontId="6" fillId="0" borderId="12" xfId="0" applyNumberFormat="1" applyFont="1" applyBorder="1" applyAlignment="1">
      <alignment/>
    </xf>
    <xf numFmtId="0" fontId="13" fillId="33" borderId="12" xfId="0" applyFont="1" applyFill="1" applyBorder="1" applyAlignment="1">
      <alignment vertical="center" wrapText="1"/>
    </xf>
    <xf numFmtId="4" fontId="3" fillId="0" borderId="12" xfId="0" applyNumberFormat="1" applyFont="1" applyBorder="1" applyAlignment="1">
      <alignment/>
    </xf>
    <xf numFmtId="0" fontId="3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/>
    </xf>
    <xf numFmtId="3" fontId="2" fillId="0" borderId="0" xfId="0" applyNumberFormat="1" applyFont="1" applyAlignment="1">
      <alignment/>
    </xf>
    <xf numFmtId="172" fontId="6" fillId="0" borderId="12" xfId="0" applyNumberFormat="1" applyFont="1" applyBorder="1" applyAlignment="1">
      <alignment/>
    </xf>
    <xf numFmtId="0" fontId="13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172" fontId="3" fillId="0" borderId="17" xfId="0" applyNumberFormat="1" applyFont="1" applyBorder="1" applyAlignment="1">
      <alignment/>
    </xf>
    <xf numFmtId="0" fontId="6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3" fontId="6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 vertical="center"/>
    </xf>
    <xf numFmtId="0" fontId="2" fillId="33" borderId="12" xfId="0" applyFont="1" applyFill="1" applyBorder="1" applyAlignment="1">
      <alignment/>
    </xf>
    <xf numFmtId="4" fontId="3" fillId="0" borderId="12" xfId="0" applyNumberFormat="1" applyFont="1" applyBorder="1" applyAlignment="1">
      <alignment vertical="center"/>
    </xf>
    <xf numFmtId="0" fontId="3" fillId="33" borderId="12" xfId="0" applyFont="1" applyFill="1" applyBorder="1" applyAlignment="1">
      <alignment vertical="top" wrapText="1"/>
    </xf>
    <xf numFmtId="3" fontId="3" fillId="0" borderId="12" xfId="0" applyNumberFormat="1" applyFont="1" applyBorder="1" applyAlignment="1">
      <alignment horizontal="right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3" fontId="3" fillId="33" borderId="12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 horizontal="center"/>
    </xf>
    <xf numFmtId="4" fontId="3" fillId="33" borderId="12" xfId="0" applyNumberFormat="1" applyFont="1" applyFill="1" applyBorder="1" applyAlignment="1">
      <alignment horizontal="center"/>
    </xf>
    <xf numFmtId="0" fontId="17" fillId="33" borderId="12" xfId="0" applyFont="1" applyFill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top" wrapText="1"/>
    </xf>
    <xf numFmtId="3" fontId="3" fillId="34" borderId="12" xfId="0" applyNumberFormat="1" applyFont="1" applyFill="1" applyBorder="1" applyAlignment="1">
      <alignment horizontal="center" vertical="center" wrapText="1"/>
    </xf>
    <xf numFmtId="0" fontId="3" fillId="35" borderId="0" xfId="0" applyFont="1" applyFill="1" applyAlignment="1">
      <alignment vertical="center" wrapText="1"/>
    </xf>
    <xf numFmtId="0" fontId="6" fillId="35" borderId="0" xfId="0" applyFont="1" applyFill="1" applyAlignment="1">
      <alignment horizontal="center" vertical="center"/>
    </xf>
    <xf numFmtId="0" fontId="2" fillId="35" borderId="0" xfId="0" applyFont="1" applyFill="1" applyAlignment="1">
      <alignment/>
    </xf>
    <xf numFmtId="4" fontId="9" fillId="35" borderId="0" xfId="0" applyNumberFormat="1" applyFont="1" applyFill="1" applyAlignment="1">
      <alignment horizontal="center" vertical="center" wrapText="1"/>
    </xf>
    <xf numFmtId="3" fontId="9" fillId="35" borderId="0" xfId="0" applyNumberFormat="1" applyFont="1" applyFill="1" applyAlignment="1">
      <alignment horizontal="center" vertical="center" wrapText="1"/>
    </xf>
    <xf numFmtId="0" fontId="3" fillId="35" borderId="0" xfId="0" applyFont="1" applyFill="1" applyAlignment="1">
      <alignment horizontal="left" vertical="center" wrapText="1"/>
    </xf>
    <xf numFmtId="0" fontId="0" fillId="35" borderId="0" xfId="0" applyFill="1" applyBorder="1" applyAlignment="1">
      <alignment/>
    </xf>
    <xf numFmtId="0" fontId="3" fillId="35" borderId="12" xfId="0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center" vertical="center" wrapText="1"/>
    </xf>
    <xf numFmtId="4" fontId="6" fillId="35" borderId="12" xfId="0" applyNumberFormat="1" applyFont="1" applyFill="1" applyBorder="1" applyAlignment="1">
      <alignment horizontal="center" vertical="center" wrapText="1"/>
    </xf>
    <xf numFmtId="4" fontId="3" fillId="36" borderId="12" xfId="0" applyNumberFormat="1" applyFont="1" applyFill="1" applyBorder="1" applyAlignment="1">
      <alignment horizontal="center" vertical="center" wrapText="1"/>
    </xf>
    <xf numFmtId="3" fontId="3" fillId="35" borderId="12" xfId="0" applyNumberFormat="1" applyFont="1" applyFill="1" applyBorder="1" applyAlignment="1">
      <alignment horizontal="center"/>
    </xf>
    <xf numFmtId="2" fontId="6" fillId="36" borderId="12" xfId="0" applyNumberFormat="1" applyFont="1" applyFill="1" applyBorder="1" applyAlignment="1">
      <alignment horizontal="center" vertical="center" wrapText="1"/>
    </xf>
    <xf numFmtId="173" fontId="3" fillId="36" borderId="12" xfId="0" applyNumberFormat="1" applyFont="1" applyFill="1" applyBorder="1" applyAlignment="1">
      <alignment horizontal="center" vertical="center" wrapText="1"/>
    </xf>
    <xf numFmtId="173" fontId="6" fillId="36" borderId="12" xfId="0" applyNumberFormat="1" applyFont="1" applyFill="1" applyBorder="1" applyAlignment="1">
      <alignment horizontal="center" vertical="center" wrapText="1"/>
    </xf>
    <xf numFmtId="172" fontId="3" fillId="35" borderId="12" xfId="0" applyNumberFormat="1" applyFont="1" applyFill="1" applyBorder="1" applyAlignment="1">
      <alignment horizontal="center" vertical="center" wrapText="1"/>
    </xf>
    <xf numFmtId="173" fontId="3" fillId="35" borderId="12" xfId="0" applyNumberFormat="1" applyFont="1" applyFill="1" applyBorder="1" applyAlignment="1">
      <alignment horizontal="center" vertical="center" wrapText="1"/>
    </xf>
    <xf numFmtId="2" fontId="6" fillId="35" borderId="12" xfId="0" applyNumberFormat="1" applyFont="1" applyFill="1" applyBorder="1" applyAlignment="1">
      <alignment horizontal="center" vertical="center" wrapText="1"/>
    </xf>
    <xf numFmtId="2" fontId="3" fillId="36" borderId="12" xfId="0" applyNumberFormat="1" applyFont="1" applyFill="1" applyBorder="1" applyAlignment="1">
      <alignment horizontal="center" vertical="center" wrapText="1"/>
    </xf>
    <xf numFmtId="4" fontId="6" fillId="36" borderId="12" xfId="0" applyNumberFormat="1" applyFont="1" applyFill="1" applyBorder="1" applyAlignment="1">
      <alignment horizontal="center" vertical="center" wrapText="1"/>
    </xf>
    <xf numFmtId="2" fontId="3" fillId="35" borderId="12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1" fontId="3" fillId="35" borderId="12" xfId="0" applyNumberFormat="1" applyFont="1" applyFill="1" applyBorder="1" applyAlignment="1">
      <alignment horizontal="center" vertical="center" wrapText="1"/>
    </xf>
    <xf numFmtId="3" fontId="3" fillId="36" borderId="12" xfId="0" applyNumberFormat="1" applyFont="1" applyFill="1" applyBorder="1" applyAlignment="1">
      <alignment horizontal="center" vertical="center" wrapText="1"/>
    </xf>
    <xf numFmtId="2" fontId="6" fillId="34" borderId="12" xfId="0" applyNumberFormat="1" applyFont="1" applyFill="1" applyBorder="1" applyAlignment="1">
      <alignment horizontal="center" vertical="center" wrapText="1"/>
    </xf>
    <xf numFmtId="173" fontId="3" fillId="34" borderId="12" xfId="0" applyNumberFormat="1" applyFont="1" applyFill="1" applyBorder="1" applyAlignment="1">
      <alignment horizontal="center" vertical="center" wrapText="1"/>
    </xf>
    <xf numFmtId="2" fontId="3" fillId="34" borderId="12" xfId="0" applyNumberFormat="1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3" fontId="6" fillId="35" borderId="12" xfId="0" applyNumberFormat="1" applyFont="1" applyFill="1" applyBorder="1" applyAlignment="1">
      <alignment horizontal="center" vertical="center" wrapText="1"/>
    </xf>
    <xf numFmtId="3" fontId="3" fillId="35" borderId="12" xfId="0" applyNumberFormat="1" applyFont="1" applyFill="1" applyBorder="1" applyAlignment="1">
      <alignment horizontal="center" vertical="center" wrapText="1"/>
    </xf>
    <xf numFmtId="3" fontId="3" fillId="36" borderId="12" xfId="0" applyNumberFormat="1" applyFont="1" applyFill="1" applyBorder="1" applyAlignment="1">
      <alignment/>
    </xf>
    <xf numFmtId="3" fontId="3" fillId="36" borderId="12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17" fillId="35" borderId="0" xfId="0" applyFont="1" applyFill="1" applyBorder="1" applyAlignment="1">
      <alignment horizontal="center"/>
    </xf>
    <xf numFmtId="0" fontId="17" fillId="35" borderId="0" xfId="0" applyFont="1" applyFill="1" applyAlignment="1">
      <alignment/>
    </xf>
    <xf numFmtId="0" fontId="5" fillId="35" borderId="0" xfId="0" applyFont="1" applyFill="1" applyAlignment="1">
      <alignment horizontal="center" vertical="top" wrapText="1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73" fontId="10" fillId="35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72" fontId="10" fillId="0" borderId="12" xfId="0" applyNumberFormat="1" applyFont="1" applyBorder="1" applyAlignment="1">
      <alignment/>
    </xf>
    <xf numFmtId="3" fontId="10" fillId="35" borderId="12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Border="1" applyAlignment="1">
      <alignment/>
    </xf>
    <xf numFmtId="0" fontId="20" fillId="33" borderId="12" xfId="0" applyFont="1" applyFill="1" applyBorder="1" applyAlignment="1">
      <alignment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/>
    </xf>
    <xf numFmtId="0" fontId="10" fillId="33" borderId="12" xfId="0" applyFont="1" applyFill="1" applyBorder="1" applyAlignment="1">
      <alignment horizontal="left" vertical="center" wrapText="1"/>
    </xf>
    <xf numFmtId="2" fontId="10" fillId="35" borderId="12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4" fillId="0" borderId="19" xfId="0" applyFont="1" applyBorder="1" applyAlignment="1">
      <alignment wrapText="1"/>
    </xf>
    <xf numFmtId="0" fontId="2" fillId="0" borderId="19" xfId="0" applyFont="1" applyBorder="1" applyAlignment="1">
      <alignment horizontal="left" wrapText="1"/>
    </xf>
    <xf numFmtId="0" fontId="2" fillId="0" borderId="19" xfId="0" applyFont="1" applyBorder="1" applyAlignment="1">
      <alignment wrapText="1"/>
    </xf>
    <xf numFmtId="0" fontId="3" fillId="35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right" wrapText="1"/>
    </xf>
    <xf numFmtId="3" fontId="3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vertical="center" wrapText="1"/>
    </xf>
    <xf numFmtId="0" fontId="6" fillId="33" borderId="14" xfId="0" applyFont="1" applyFill="1" applyBorder="1" applyAlignment="1">
      <alignment vertical="top" wrapText="1"/>
    </xf>
    <xf numFmtId="0" fontId="2" fillId="0" borderId="20" xfId="0" applyFont="1" applyBorder="1" applyAlignment="1">
      <alignment horizontal="left" wrapText="1"/>
    </xf>
    <xf numFmtId="0" fontId="2" fillId="0" borderId="20" xfId="0" applyFont="1" applyBorder="1" applyAlignment="1">
      <alignment wrapText="1"/>
    </xf>
    <xf numFmtId="0" fontId="3" fillId="35" borderId="20" xfId="0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2" fontId="3" fillId="0" borderId="19" xfId="0" applyNumberFormat="1" applyFont="1" applyBorder="1" applyAlignment="1">
      <alignment horizontal="center" wrapText="1"/>
    </xf>
    <xf numFmtId="4" fontId="3" fillId="0" borderId="19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172" fontId="3" fillId="33" borderId="12" xfId="0" applyNumberFormat="1" applyFont="1" applyFill="1" applyBorder="1" applyAlignment="1">
      <alignment horizontal="center"/>
    </xf>
    <xf numFmtId="4" fontId="3" fillId="36" borderId="12" xfId="0" applyNumberFormat="1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7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top" wrapText="1"/>
    </xf>
    <xf numFmtId="49" fontId="7" fillId="33" borderId="0" xfId="0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6" fillId="33" borderId="24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25" xfId="0" applyFont="1" applyFill="1" applyBorder="1" applyAlignment="1">
      <alignment horizontal="left" vertical="top" wrapText="1"/>
    </xf>
    <xf numFmtId="0" fontId="18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3"/>
  <sheetViews>
    <sheetView tabSelected="1" zoomScalePageLayoutView="0" workbookViewId="0" topLeftCell="A120">
      <selection activeCell="A204" sqref="A204:IV210"/>
    </sheetView>
  </sheetViews>
  <sheetFormatPr defaultColWidth="21.57421875" defaultRowHeight="15"/>
  <cols>
    <col min="1" max="1" width="6.57421875" style="1" customWidth="1"/>
    <col min="2" max="2" width="31.00390625" style="1" customWidth="1"/>
    <col min="3" max="4" width="21.57421875" style="1" customWidth="1"/>
    <col min="5" max="5" width="21.57421875" style="102" customWidth="1"/>
    <col min="6" max="16384" width="21.57421875" style="1" customWidth="1"/>
  </cols>
  <sheetData>
    <row r="1" spans="5:7" ht="77.25" customHeight="1">
      <c r="E1" s="181" t="s">
        <v>0</v>
      </c>
      <c r="F1" s="181"/>
      <c r="G1" s="181"/>
    </row>
    <row r="2" spans="1:5" ht="15.75">
      <c r="A2" s="2"/>
      <c r="E2" s="100"/>
    </row>
    <row r="3" spans="1:5" ht="15.75">
      <c r="A3" s="2"/>
      <c r="E3" s="100" t="s">
        <v>1</v>
      </c>
    </row>
    <row r="4" spans="1:7" ht="15.75" customHeight="1">
      <c r="A4" s="2"/>
      <c r="E4" s="182" t="s">
        <v>2</v>
      </c>
      <c r="F4" s="182"/>
      <c r="G4" s="182"/>
    </row>
    <row r="5" spans="1:7" ht="15.75">
      <c r="A5" s="2"/>
      <c r="B5" s="2"/>
      <c r="E5" s="183" t="s">
        <v>3</v>
      </c>
      <c r="F5" s="183"/>
      <c r="G5" s="183"/>
    </row>
    <row r="6" spans="1:7" ht="15" customHeight="1">
      <c r="A6" s="2"/>
      <c r="E6" s="184" t="s">
        <v>4</v>
      </c>
      <c r="F6" s="184"/>
      <c r="G6" s="184"/>
    </row>
    <row r="7" spans="5:7" ht="15" customHeight="1">
      <c r="E7" s="185" t="s">
        <v>5</v>
      </c>
      <c r="F7" s="185"/>
      <c r="G7" s="185"/>
    </row>
    <row r="9" spans="1:7" ht="15" customHeight="1">
      <c r="A9" s="186" t="s">
        <v>6</v>
      </c>
      <c r="B9" s="186"/>
      <c r="C9" s="186"/>
      <c r="D9" s="186"/>
      <c r="E9" s="186"/>
      <c r="F9" s="186"/>
      <c r="G9" s="186"/>
    </row>
    <row r="10" spans="1:7" ht="22.5" customHeight="1">
      <c r="A10" s="186" t="s">
        <v>7</v>
      </c>
      <c r="B10" s="186"/>
      <c r="C10" s="186"/>
      <c r="D10" s="186"/>
      <c r="E10" s="186"/>
      <c r="F10" s="186"/>
      <c r="G10" s="186"/>
    </row>
    <row r="11" spans="1:7" ht="15" customHeight="1">
      <c r="A11" s="3"/>
      <c r="B11" s="3"/>
      <c r="C11" s="3"/>
      <c r="D11" s="3"/>
      <c r="E11" s="101"/>
      <c r="F11" s="3"/>
      <c r="G11" s="3"/>
    </row>
    <row r="12" spans="1:7" ht="15" customHeight="1">
      <c r="A12" s="4" t="s">
        <v>8</v>
      </c>
      <c r="B12" s="5" t="s">
        <v>9</v>
      </c>
      <c r="C12" s="6"/>
      <c r="D12" s="187" t="s">
        <v>169</v>
      </c>
      <c r="E12" s="187"/>
      <c r="F12" s="187"/>
      <c r="G12" s="97" t="s">
        <v>170</v>
      </c>
    </row>
    <row r="13" spans="2:7" ht="29.25" customHeight="1">
      <c r="B13" s="7" t="s">
        <v>10</v>
      </c>
      <c r="C13" s="8"/>
      <c r="D13" s="188" t="s">
        <v>4</v>
      </c>
      <c r="E13" s="188"/>
      <c r="F13" s="9"/>
      <c r="G13" s="10" t="s">
        <v>11</v>
      </c>
    </row>
    <row r="14" spans="1:7" ht="20.25" customHeight="1">
      <c r="A14" s="11" t="s">
        <v>12</v>
      </c>
      <c r="B14" s="5" t="s">
        <v>13</v>
      </c>
      <c r="C14" s="12"/>
      <c r="D14" s="189" t="s">
        <v>169</v>
      </c>
      <c r="E14" s="189"/>
      <c r="F14" s="189"/>
      <c r="G14" s="98" t="s">
        <v>170</v>
      </c>
    </row>
    <row r="15" spans="1:7" ht="35.25" customHeight="1">
      <c r="A15" s="11"/>
      <c r="B15" s="7" t="s">
        <v>10</v>
      </c>
      <c r="C15" s="8"/>
      <c r="D15" s="190" t="s">
        <v>14</v>
      </c>
      <c r="E15" s="190"/>
      <c r="F15" s="9"/>
      <c r="G15" s="10" t="s">
        <v>11</v>
      </c>
    </row>
    <row r="16" spans="1:7" ht="36" customHeight="1">
      <c r="A16" s="13" t="s">
        <v>15</v>
      </c>
      <c r="B16" s="5" t="s">
        <v>16</v>
      </c>
      <c r="C16" s="5" t="s">
        <v>17</v>
      </c>
      <c r="D16" s="5" t="s">
        <v>18</v>
      </c>
      <c r="E16" s="191" t="s">
        <v>19</v>
      </c>
      <c r="F16" s="191"/>
      <c r="G16" s="5" t="s">
        <v>20</v>
      </c>
    </row>
    <row r="17" spans="1:7" ht="45" customHeight="1">
      <c r="A17" s="14"/>
      <c r="B17" s="8" t="s">
        <v>10</v>
      </c>
      <c r="C17" s="7" t="s">
        <v>21</v>
      </c>
      <c r="D17" s="15" t="s">
        <v>22</v>
      </c>
      <c r="E17" s="192" t="s">
        <v>23</v>
      </c>
      <c r="F17" s="192"/>
      <c r="G17" s="7" t="s">
        <v>24</v>
      </c>
    </row>
    <row r="18" ht="15.75" customHeight="1"/>
    <row r="19" spans="1:7" ht="51" customHeight="1">
      <c r="A19" s="16" t="s">
        <v>25</v>
      </c>
      <c r="B19" s="17" t="s">
        <v>26</v>
      </c>
      <c r="C19" s="18">
        <f>E19+G19</f>
        <v>19612506.610000003</v>
      </c>
      <c r="D19" s="17" t="s">
        <v>27</v>
      </c>
      <c r="E19" s="103">
        <f>C55</f>
        <v>18403829.740000002</v>
      </c>
      <c r="F19" s="17" t="s">
        <v>28</v>
      </c>
      <c r="G19" s="18">
        <f>D55</f>
        <v>1208676.87</v>
      </c>
    </row>
    <row r="20" spans="1:7" ht="17.25" customHeight="1">
      <c r="A20" s="16"/>
      <c r="B20" s="17"/>
      <c r="C20" s="19"/>
      <c r="D20" s="17"/>
      <c r="E20" s="104"/>
      <c r="F20" s="17"/>
      <c r="G20" s="19"/>
    </row>
    <row r="21" spans="1:7" ht="15.75" customHeight="1">
      <c r="A21" s="16" t="s">
        <v>29</v>
      </c>
      <c r="B21" s="193" t="s">
        <v>30</v>
      </c>
      <c r="C21" s="193"/>
      <c r="D21" s="193"/>
      <c r="E21" s="193"/>
      <c r="F21" s="193"/>
      <c r="G21" s="193"/>
    </row>
    <row r="22" spans="1:7" ht="21" customHeight="1">
      <c r="A22" s="16"/>
      <c r="B22" s="193" t="s">
        <v>31</v>
      </c>
      <c r="C22" s="193"/>
      <c r="D22" s="193"/>
      <c r="E22" s="193"/>
      <c r="F22" s="193"/>
      <c r="G22" s="193"/>
    </row>
    <row r="23" spans="1:7" ht="15.75" customHeight="1">
      <c r="A23" s="16"/>
      <c r="B23" s="193" t="s">
        <v>32</v>
      </c>
      <c r="C23" s="193"/>
      <c r="D23" s="193"/>
      <c r="E23" s="193"/>
      <c r="F23" s="193"/>
      <c r="G23" s="193"/>
    </row>
    <row r="24" spans="1:7" ht="19.5" customHeight="1">
      <c r="A24" s="16"/>
      <c r="B24" s="193" t="s">
        <v>33</v>
      </c>
      <c r="C24" s="193"/>
      <c r="D24" s="193"/>
      <c r="E24" s="193"/>
      <c r="F24" s="193"/>
      <c r="G24" s="193"/>
    </row>
    <row r="25" spans="1:7" ht="33.75" customHeight="1">
      <c r="A25" s="16"/>
      <c r="B25" s="193" t="s">
        <v>34</v>
      </c>
      <c r="C25" s="193"/>
      <c r="D25" s="193"/>
      <c r="E25" s="193"/>
      <c r="F25" s="193"/>
      <c r="G25" s="193"/>
    </row>
    <row r="26" spans="1:7" ht="33.75" customHeight="1">
      <c r="A26" s="16"/>
      <c r="B26" s="193" t="s">
        <v>35</v>
      </c>
      <c r="C26" s="193"/>
      <c r="D26" s="193"/>
      <c r="E26" s="193"/>
      <c r="F26" s="193"/>
      <c r="G26" s="193"/>
    </row>
    <row r="27" spans="1:7" ht="23.25" customHeight="1">
      <c r="A27" s="16"/>
      <c r="B27" s="194" t="s">
        <v>36</v>
      </c>
      <c r="C27" s="194"/>
      <c r="D27" s="194"/>
      <c r="E27" s="194"/>
      <c r="F27" s="194"/>
      <c r="G27" s="194"/>
    </row>
    <row r="28" spans="1:7" ht="33.75" customHeight="1">
      <c r="A28" s="16"/>
      <c r="B28" s="194" t="s">
        <v>37</v>
      </c>
      <c r="C28" s="194"/>
      <c r="D28" s="194"/>
      <c r="E28" s="194"/>
      <c r="F28" s="194"/>
      <c r="G28" s="194"/>
    </row>
    <row r="29" spans="1:7" ht="35.25" customHeight="1">
      <c r="A29" s="16"/>
      <c r="B29" s="194" t="s">
        <v>38</v>
      </c>
      <c r="C29" s="194"/>
      <c r="D29" s="194"/>
      <c r="E29" s="194"/>
      <c r="F29" s="194"/>
      <c r="G29" s="194"/>
    </row>
    <row r="30" spans="1:7" ht="21" customHeight="1">
      <c r="A30" s="16"/>
      <c r="B30" s="20"/>
      <c r="C30" s="20"/>
      <c r="D30" s="20"/>
      <c r="E30" s="105"/>
      <c r="F30" s="20"/>
      <c r="G30" s="20"/>
    </row>
    <row r="31" spans="1:7" ht="16.5" customHeight="1">
      <c r="A31" s="16" t="s">
        <v>39</v>
      </c>
      <c r="B31" s="193" t="s">
        <v>40</v>
      </c>
      <c r="C31" s="193"/>
      <c r="D31" s="193"/>
      <c r="E31" s="193"/>
      <c r="F31" s="193"/>
      <c r="G31" s="193"/>
    </row>
    <row r="32" spans="1:7" ht="16.5" customHeight="1">
      <c r="A32" s="16"/>
      <c r="B32" s="17"/>
      <c r="C32" s="17"/>
      <c r="D32" s="17"/>
      <c r="E32" s="105"/>
      <c r="F32" s="17"/>
      <c r="G32" s="17"/>
    </row>
    <row r="33" spans="1:7" ht="16.5" customHeight="1">
      <c r="A33" s="21" t="s">
        <v>41</v>
      </c>
      <c r="B33" s="195" t="s">
        <v>42</v>
      </c>
      <c r="C33" s="195"/>
      <c r="D33" s="195"/>
      <c r="E33" s="195"/>
      <c r="F33" s="195"/>
      <c r="G33" s="195"/>
    </row>
    <row r="34" spans="1:7" ht="29.25" customHeight="1">
      <c r="A34" s="21">
        <v>1</v>
      </c>
      <c r="B34" s="196" t="s">
        <v>43</v>
      </c>
      <c r="C34" s="196"/>
      <c r="D34" s="196"/>
      <c r="E34" s="196"/>
      <c r="F34" s="196"/>
      <c r="G34" s="196"/>
    </row>
    <row r="35" spans="1:7" ht="37.5" customHeight="1">
      <c r="A35" s="16" t="s">
        <v>44</v>
      </c>
      <c r="B35" s="193" t="s">
        <v>45</v>
      </c>
      <c r="C35" s="193"/>
      <c r="D35" s="193"/>
      <c r="E35" s="193"/>
      <c r="F35" s="193"/>
      <c r="G35" s="193"/>
    </row>
    <row r="36" spans="1:4" ht="31.5" customHeight="1">
      <c r="A36" s="16" t="s">
        <v>46</v>
      </c>
      <c r="B36" s="185" t="s">
        <v>47</v>
      </c>
      <c r="C36" s="185"/>
      <c r="D36" s="185"/>
    </row>
    <row r="37" ht="15.75">
      <c r="A37" s="22"/>
    </row>
    <row r="38" spans="1:7" ht="15.75" customHeight="1">
      <c r="A38" s="21" t="s">
        <v>48</v>
      </c>
      <c r="B38" s="195" t="s">
        <v>49</v>
      </c>
      <c r="C38" s="195"/>
      <c r="D38" s="195"/>
      <c r="E38" s="195"/>
      <c r="F38" s="195"/>
      <c r="G38" s="195"/>
    </row>
    <row r="39" spans="1:7" ht="17.25" customHeight="1">
      <c r="A39" s="21" t="s">
        <v>50</v>
      </c>
      <c r="B39" s="197" t="s">
        <v>51</v>
      </c>
      <c r="C39" s="197"/>
      <c r="D39" s="197"/>
      <c r="E39" s="197"/>
      <c r="F39" s="197"/>
      <c r="G39" s="197"/>
    </row>
    <row r="40" spans="1:7" ht="18" customHeight="1">
      <c r="A40" s="21" t="s">
        <v>52</v>
      </c>
      <c r="B40" s="197" t="s">
        <v>53</v>
      </c>
      <c r="C40" s="197"/>
      <c r="D40" s="197"/>
      <c r="E40" s="197"/>
      <c r="F40" s="197"/>
      <c r="G40" s="197"/>
    </row>
    <row r="41" spans="1:7" ht="16.5">
      <c r="A41" s="23" t="s">
        <v>54</v>
      </c>
      <c r="B41" s="198" t="s">
        <v>55</v>
      </c>
      <c r="C41" s="198"/>
      <c r="D41" s="198"/>
      <c r="E41" s="198"/>
      <c r="F41" s="198"/>
      <c r="G41" s="198"/>
    </row>
    <row r="42" spans="1:7" ht="15.75" customHeight="1">
      <c r="A42" s="21" t="s">
        <v>25</v>
      </c>
      <c r="B42" s="199" t="s">
        <v>177</v>
      </c>
      <c r="C42" s="199"/>
      <c r="D42" s="199"/>
      <c r="E42" s="199"/>
      <c r="F42" s="199"/>
      <c r="G42" s="199"/>
    </row>
    <row r="43" spans="1:7" ht="15.75" customHeight="1">
      <c r="A43" s="155" t="s">
        <v>29</v>
      </c>
      <c r="B43" s="202" t="s">
        <v>183</v>
      </c>
      <c r="C43" s="203"/>
      <c r="D43" s="203"/>
      <c r="E43" s="203"/>
      <c r="F43" s="203"/>
      <c r="G43" s="204"/>
    </row>
    <row r="44" spans="1:7" ht="11.25" customHeight="1">
      <c r="A44" s="25"/>
      <c r="B44" s="26"/>
      <c r="C44" s="27"/>
      <c r="D44" s="27"/>
      <c r="E44" s="106"/>
      <c r="F44" s="27"/>
      <c r="G44" s="27"/>
    </row>
    <row r="45" spans="1:7" ht="15.75" customHeight="1">
      <c r="A45" s="200">
        <v>9</v>
      </c>
      <c r="B45" s="193" t="s">
        <v>57</v>
      </c>
      <c r="C45" s="193"/>
      <c r="D45" s="193"/>
      <c r="E45" s="193"/>
      <c r="F45" s="193"/>
      <c r="G45" s="193"/>
    </row>
    <row r="46" spans="1:2" ht="15.75">
      <c r="A46" s="200"/>
      <c r="B46" s="2" t="s">
        <v>58</v>
      </c>
    </row>
    <row r="47" ht="10.5" customHeight="1">
      <c r="A47" s="22"/>
    </row>
    <row r="48" spans="1:5" ht="31.5">
      <c r="A48" s="21" t="s">
        <v>48</v>
      </c>
      <c r="B48" s="21" t="s">
        <v>59</v>
      </c>
      <c r="C48" s="21" t="s">
        <v>60</v>
      </c>
      <c r="D48" s="21" t="s">
        <v>61</v>
      </c>
      <c r="E48" s="107" t="s">
        <v>62</v>
      </c>
    </row>
    <row r="49" spans="1:5" ht="15.75">
      <c r="A49" s="21">
        <v>1</v>
      </c>
      <c r="B49" s="21">
        <v>2</v>
      </c>
      <c r="C49" s="21">
        <v>3</v>
      </c>
      <c r="D49" s="21">
        <v>4</v>
      </c>
      <c r="E49" s="107">
        <v>6</v>
      </c>
    </row>
    <row r="50" spans="1:5" ht="43.5" customHeight="1">
      <c r="A50" s="21" t="s">
        <v>50</v>
      </c>
      <c r="B50" s="28" t="s">
        <v>63</v>
      </c>
      <c r="C50" s="29">
        <f>E71</f>
        <v>4115081.15</v>
      </c>
      <c r="D50" s="30" t="s">
        <v>64</v>
      </c>
      <c r="E50" s="108">
        <f>C50</f>
        <v>4115081.15</v>
      </c>
    </row>
    <row r="51" spans="1:5" ht="38.25" customHeight="1">
      <c r="A51" s="21" t="s">
        <v>52</v>
      </c>
      <c r="B51" s="28" t="s">
        <v>65</v>
      </c>
      <c r="C51" s="29">
        <f>E113</f>
        <v>8812214.74</v>
      </c>
      <c r="D51" s="30" t="s">
        <v>64</v>
      </c>
      <c r="E51" s="108">
        <f>C51</f>
        <v>8812214.74</v>
      </c>
    </row>
    <row r="52" spans="1:5" ht="60">
      <c r="A52" s="21" t="s">
        <v>54</v>
      </c>
      <c r="B52" s="28" t="s">
        <v>66</v>
      </c>
      <c r="C52" s="29">
        <f>E145</f>
        <v>5466721</v>
      </c>
      <c r="D52" s="30" t="s">
        <v>64</v>
      </c>
      <c r="E52" s="108">
        <f>C52</f>
        <v>5466721</v>
      </c>
    </row>
    <row r="53" spans="1:5" ht="30">
      <c r="A53" s="21" t="s">
        <v>25</v>
      </c>
      <c r="B53" s="24" t="s">
        <v>56</v>
      </c>
      <c r="C53" s="31">
        <f>E185</f>
        <v>9812.85</v>
      </c>
      <c r="D53" s="21">
        <f>1208676.87-1777.87</f>
        <v>1206899</v>
      </c>
      <c r="E53" s="108">
        <f>D53+C53</f>
        <v>1216711.85</v>
      </c>
    </row>
    <row r="54" spans="1:5" ht="30">
      <c r="A54" s="21" t="s">
        <v>29</v>
      </c>
      <c r="B54" s="24" t="s">
        <v>178</v>
      </c>
      <c r="C54" s="31"/>
      <c r="D54" s="21">
        <v>1777.87</v>
      </c>
      <c r="E54" s="108">
        <f>D54+C54</f>
        <v>1777.87</v>
      </c>
    </row>
    <row r="55" spans="1:5" ht="15.75" customHeight="1">
      <c r="A55" s="201" t="s">
        <v>67</v>
      </c>
      <c r="B55" s="201"/>
      <c r="C55" s="32">
        <f>SUM(C50:C53)</f>
        <v>18403829.740000002</v>
      </c>
      <c r="D55" s="32">
        <f>SUM(D50:D54)</f>
        <v>1208676.87</v>
      </c>
      <c r="E55" s="109">
        <f>SUM(E50:E54)</f>
        <v>19612506.610000003</v>
      </c>
    </row>
    <row r="56" ht="15.75">
      <c r="A56" s="22"/>
    </row>
    <row r="57" spans="1:7" ht="15.75" customHeight="1">
      <c r="A57" s="200">
        <v>10</v>
      </c>
      <c r="B57" s="193" t="s">
        <v>68</v>
      </c>
      <c r="C57" s="193"/>
      <c r="D57" s="193"/>
      <c r="E57" s="193"/>
      <c r="F57" s="193"/>
      <c r="G57" s="193"/>
    </row>
    <row r="58" spans="1:2" ht="15.75">
      <c r="A58" s="200"/>
      <c r="B58" s="2" t="s">
        <v>58</v>
      </c>
    </row>
    <row r="59" ht="15.75">
      <c r="A59" s="22"/>
    </row>
    <row r="60" spans="2:5" ht="31.5">
      <c r="B60" s="21" t="s">
        <v>69</v>
      </c>
      <c r="C60" s="21" t="s">
        <v>60</v>
      </c>
      <c r="D60" s="21" t="s">
        <v>61</v>
      </c>
      <c r="E60" s="107" t="s">
        <v>62</v>
      </c>
    </row>
    <row r="61" spans="2:5" ht="15.75">
      <c r="B61" s="21">
        <v>1</v>
      </c>
      <c r="C61" s="21">
        <v>2</v>
      </c>
      <c r="D61" s="21">
        <v>3</v>
      </c>
      <c r="E61" s="107">
        <v>4</v>
      </c>
    </row>
    <row r="62" spans="2:5" ht="90">
      <c r="B62" s="33" t="s">
        <v>70</v>
      </c>
      <c r="C62" s="34">
        <f>C55</f>
        <v>18403829.740000002</v>
      </c>
      <c r="D62" s="35">
        <f>D55</f>
        <v>1208676.87</v>
      </c>
      <c r="E62" s="110">
        <f>C62+D62</f>
        <v>19612506.610000003</v>
      </c>
    </row>
    <row r="63" spans="2:5" s="36" customFormat="1" ht="15.75">
      <c r="B63" s="37" t="s">
        <v>62</v>
      </c>
      <c r="C63" s="32">
        <f>C62</f>
        <v>18403829.740000002</v>
      </c>
      <c r="D63" s="32">
        <f>D62</f>
        <v>1208676.87</v>
      </c>
      <c r="E63" s="109">
        <f>E62</f>
        <v>19612506.610000003</v>
      </c>
    </row>
    <row r="64" ht="15.75">
      <c r="A64" s="22"/>
    </row>
    <row r="65" spans="1:7" ht="15.75" customHeight="1">
      <c r="A65" s="16">
        <v>11</v>
      </c>
      <c r="B65" s="193" t="s">
        <v>71</v>
      </c>
      <c r="C65" s="193"/>
      <c r="D65" s="193"/>
      <c r="E65" s="193"/>
      <c r="F65" s="193"/>
      <c r="G65" s="193"/>
    </row>
    <row r="66" ht="15.75">
      <c r="A66" s="22"/>
    </row>
    <row r="67" spans="1:7" ht="36.75" customHeight="1">
      <c r="A67" s="21" t="s">
        <v>48</v>
      </c>
      <c r="B67" s="21" t="s">
        <v>72</v>
      </c>
      <c r="C67" s="21" t="s">
        <v>73</v>
      </c>
      <c r="D67" s="21" t="s">
        <v>74</v>
      </c>
      <c r="E67" s="107" t="s">
        <v>60</v>
      </c>
      <c r="F67" s="21" t="s">
        <v>61</v>
      </c>
      <c r="G67" s="21" t="s">
        <v>62</v>
      </c>
    </row>
    <row r="68" spans="1:7" ht="15.75">
      <c r="A68" s="21">
        <v>1</v>
      </c>
      <c r="B68" s="21">
        <v>2</v>
      </c>
      <c r="C68" s="21">
        <v>3</v>
      </c>
      <c r="D68" s="21">
        <v>4</v>
      </c>
      <c r="E68" s="107">
        <v>5</v>
      </c>
      <c r="F68" s="21">
        <v>6</v>
      </c>
      <c r="G68" s="21">
        <v>7</v>
      </c>
    </row>
    <row r="69" spans="1:7" ht="15.75" customHeight="1">
      <c r="A69" s="21" t="s">
        <v>50</v>
      </c>
      <c r="B69" s="205" t="s">
        <v>75</v>
      </c>
      <c r="C69" s="205"/>
      <c r="D69" s="205"/>
      <c r="E69" s="205"/>
      <c r="F69" s="205"/>
      <c r="G69" s="205"/>
    </row>
    <row r="70" spans="1:7" ht="15.75" customHeight="1">
      <c r="A70" s="21"/>
      <c r="B70" s="38" t="s">
        <v>76</v>
      </c>
      <c r="C70" s="39"/>
      <c r="D70" s="39"/>
      <c r="E70" s="107"/>
      <c r="F70" s="21"/>
      <c r="G70" s="21"/>
    </row>
    <row r="71" spans="1:8" ht="33.75" customHeight="1">
      <c r="A71" s="21"/>
      <c r="B71" s="28" t="s">
        <v>77</v>
      </c>
      <c r="C71" s="24" t="s">
        <v>78</v>
      </c>
      <c r="D71" s="24" t="s">
        <v>79</v>
      </c>
      <c r="E71" s="99">
        <f>3004295+84000+70000+156726-423037+1232910-9812.85</f>
        <v>4115081.15</v>
      </c>
      <c r="F71" s="30" t="s">
        <v>64</v>
      </c>
      <c r="G71" s="49">
        <f>E71</f>
        <v>4115081.15</v>
      </c>
      <c r="H71" s="40"/>
    </row>
    <row r="72" spans="1:9" ht="15" customHeight="1">
      <c r="A72" s="21"/>
      <c r="B72" s="41" t="s">
        <v>80</v>
      </c>
      <c r="C72" s="42" t="s">
        <v>81</v>
      </c>
      <c r="D72" s="42" t="s">
        <v>82</v>
      </c>
      <c r="E72" s="107">
        <v>2</v>
      </c>
      <c r="F72" s="21" t="s">
        <v>64</v>
      </c>
      <c r="G72" s="44">
        <f>E72</f>
        <v>2</v>
      </c>
      <c r="I72" s="40"/>
    </row>
    <row r="73" spans="1:8" ht="29.25" customHeight="1">
      <c r="A73" s="21"/>
      <c r="B73" s="45" t="s">
        <v>83</v>
      </c>
      <c r="C73" s="42" t="s">
        <v>81</v>
      </c>
      <c r="D73" s="42" t="s">
        <v>82</v>
      </c>
      <c r="E73" s="107">
        <v>12</v>
      </c>
      <c r="F73" s="21" t="s">
        <v>64</v>
      </c>
      <c r="G73" s="44">
        <f>E73</f>
        <v>12</v>
      </c>
      <c r="H73" s="40"/>
    </row>
    <row r="74" spans="1:7" ht="29.25" customHeight="1">
      <c r="A74" s="21"/>
      <c r="B74" s="45" t="s">
        <v>84</v>
      </c>
      <c r="C74" s="42" t="s">
        <v>81</v>
      </c>
      <c r="D74" s="42" t="s">
        <v>85</v>
      </c>
      <c r="E74" s="108">
        <v>1.75</v>
      </c>
      <c r="F74" s="21" t="s">
        <v>64</v>
      </c>
      <c r="G74" s="44">
        <f>E74</f>
        <v>1.75</v>
      </c>
    </row>
    <row r="75" spans="1:7" ht="13.5" customHeight="1">
      <c r="A75" s="21"/>
      <c r="B75" s="46" t="s">
        <v>86</v>
      </c>
      <c r="C75" s="42" t="s">
        <v>81</v>
      </c>
      <c r="D75" s="42" t="s">
        <v>85</v>
      </c>
      <c r="E75" s="108">
        <v>1</v>
      </c>
      <c r="F75" s="21" t="s">
        <v>64</v>
      </c>
      <c r="G75" s="44">
        <f>E75</f>
        <v>1</v>
      </c>
    </row>
    <row r="76" spans="1:7" ht="13.5" customHeight="1">
      <c r="A76" s="21"/>
      <c r="B76" s="46" t="s">
        <v>87</v>
      </c>
      <c r="C76" s="42" t="s">
        <v>81</v>
      </c>
      <c r="D76" s="42" t="s">
        <v>85</v>
      </c>
      <c r="E76" s="108">
        <v>0.75</v>
      </c>
      <c r="F76" s="21" t="s">
        <v>64</v>
      </c>
      <c r="G76" s="44"/>
    </row>
    <row r="77" spans="1:7" ht="15.75" customHeight="1">
      <c r="A77" s="21"/>
      <c r="B77" s="41" t="s">
        <v>88</v>
      </c>
      <c r="C77" s="42" t="s">
        <v>81</v>
      </c>
      <c r="D77" s="42" t="s">
        <v>85</v>
      </c>
      <c r="E77" s="108">
        <v>0.5</v>
      </c>
      <c r="F77" s="21" t="s">
        <v>64</v>
      </c>
      <c r="G77" s="44">
        <f>E77</f>
        <v>0.5</v>
      </c>
    </row>
    <row r="78" spans="1:7" ht="15.75" customHeight="1">
      <c r="A78" s="21"/>
      <c r="B78" s="46" t="s">
        <v>86</v>
      </c>
      <c r="C78" s="42" t="s">
        <v>81</v>
      </c>
      <c r="D78" s="42" t="s">
        <v>85</v>
      </c>
      <c r="E78" s="108">
        <v>0.5</v>
      </c>
      <c r="F78" s="21" t="s">
        <v>64</v>
      </c>
      <c r="G78" s="44">
        <f>E78</f>
        <v>0.5</v>
      </c>
    </row>
    <row r="79" spans="1:7" ht="15" customHeight="1">
      <c r="A79" s="21"/>
      <c r="B79" s="47" t="s">
        <v>89</v>
      </c>
      <c r="C79" s="42"/>
      <c r="D79" s="42"/>
      <c r="E79" s="107"/>
      <c r="F79" s="21"/>
      <c r="G79" s="44"/>
    </row>
    <row r="80" spans="1:7" ht="21" customHeight="1">
      <c r="A80" s="21"/>
      <c r="B80" s="28" t="s">
        <v>90</v>
      </c>
      <c r="C80" s="48" t="s">
        <v>81</v>
      </c>
      <c r="D80" s="48" t="s">
        <v>82</v>
      </c>
      <c r="E80" s="111">
        <v>1</v>
      </c>
      <c r="F80" s="21" t="s">
        <v>64</v>
      </c>
      <c r="G80" s="49">
        <f aca="true" t="shared" si="0" ref="G80:G93">E80</f>
        <v>1</v>
      </c>
    </row>
    <row r="81" spans="1:7" ht="28.5" customHeight="1">
      <c r="A81" s="21"/>
      <c r="B81" s="50" t="s">
        <v>91</v>
      </c>
      <c r="C81" s="42" t="s">
        <v>81</v>
      </c>
      <c r="D81" s="42" t="s">
        <v>85</v>
      </c>
      <c r="E81" s="112">
        <f>E82+E83</f>
        <v>53.25</v>
      </c>
      <c r="F81" s="43" t="s">
        <v>64</v>
      </c>
      <c r="G81" s="51">
        <f t="shared" si="0"/>
        <v>53.25</v>
      </c>
    </row>
    <row r="82" spans="1:7" ht="15" customHeight="1">
      <c r="A82" s="21"/>
      <c r="B82" s="46" t="s">
        <v>86</v>
      </c>
      <c r="C82" s="42" t="s">
        <v>81</v>
      </c>
      <c r="D82" s="42" t="s">
        <v>85</v>
      </c>
      <c r="E82" s="113">
        <f>32+9.5</f>
        <v>41.5</v>
      </c>
      <c r="F82" s="43" t="s">
        <v>64</v>
      </c>
      <c r="G82" s="52">
        <f t="shared" si="0"/>
        <v>41.5</v>
      </c>
    </row>
    <row r="83" spans="1:7" ht="15" customHeight="1">
      <c r="A83" s="21"/>
      <c r="B83" s="46" t="s">
        <v>87</v>
      </c>
      <c r="C83" s="42" t="s">
        <v>81</v>
      </c>
      <c r="D83" s="42" t="s">
        <v>85</v>
      </c>
      <c r="E83" s="113">
        <f>8.5+3.25</f>
        <v>11.75</v>
      </c>
      <c r="F83" s="43" t="s">
        <v>64</v>
      </c>
      <c r="G83" s="52">
        <f t="shared" si="0"/>
        <v>11.75</v>
      </c>
    </row>
    <row r="84" spans="1:7" ht="15" customHeight="1">
      <c r="A84" s="21"/>
      <c r="B84" s="53" t="s">
        <v>92</v>
      </c>
      <c r="C84" s="42" t="s">
        <v>81</v>
      </c>
      <c r="D84" s="42" t="s">
        <v>85</v>
      </c>
      <c r="E84" s="114">
        <f>E85+E86</f>
        <v>9.5</v>
      </c>
      <c r="F84" s="21" t="s">
        <v>64</v>
      </c>
      <c r="G84" s="51">
        <f t="shared" si="0"/>
        <v>9.5</v>
      </c>
    </row>
    <row r="85" spans="1:7" ht="15" customHeight="1">
      <c r="A85" s="21"/>
      <c r="B85" s="46" t="s">
        <v>86</v>
      </c>
      <c r="C85" s="42" t="s">
        <v>81</v>
      </c>
      <c r="D85" s="42" t="s">
        <v>85</v>
      </c>
      <c r="E85" s="113">
        <f>3.5+1.5</f>
        <v>5</v>
      </c>
      <c r="F85" s="21" t="s">
        <v>64</v>
      </c>
      <c r="G85" s="52">
        <f t="shared" si="0"/>
        <v>5</v>
      </c>
    </row>
    <row r="86" spans="1:7" ht="15" customHeight="1">
      <c r="A86" s="21"/>
      <c r="B86" s="46" t="s">
        <v>87</v>
      </c>
      <c r="C86" s="42" t="s">
        <v>81</v>
      </c>
      <c r="D86" s="42" t="s">
        <v>85</v>
      </c>
      <c r="E86" s="113">
        <f>10*35%+1</f>
        <v>4.5</v>
      </c>
      <c r="F86" s="21" t="s">
        <v>64</v>
      </c>
      <c r="G86" s="52">
        <f t="shared" si="0"/>
        <v>4.5</v>
      </c>
    </row>
    <row r="87" spans="1:7" ht="22.5" customHeight="1">
      <c r="A87" s="54"/>
      <c r="B87" s="41" t="s">
        <v>93</v>
      </c>
      <c r="C87" s="42" t="s">
        <v>94</v>
      </c>
      <c r="D87" s="42" t="s">
        <v>95</v>
      </c>
      <c r="E87" s="115">
        <f>205.4*0.75</f>
        <v>154.05</v>
      </c>
      <c r="F87" s="21" t="s">
        <v>64</v>
      </c>
      <c r="G87" s="55">
        <f t="shared" si="0"/>
        <v>154.05</v>
      </c>
    </row>
    <row r="88" spans="1:7" ht="13.5" customHeight="1">
      <c r="A88" s="54"/>
      <c r="B88" s="46" t="s">
        <v>86</v>
      </c>
      <c r="C88" s="42" t="s">
        <v>81</v>
      </c>
      <c r="D88" s="42" t="s">
        <v>95</v>
      </c>
      <c r="E88" s="115">
        <f>119.1*0.75</f>
        <v>89.32499999999999</v>
      </c>
      <c r="F88" s="21" t="s">
        <v>64</v>
      </c>
      <c r="G88" s="55">
        <f t="shared" si="0"/>
        <v>89.32499999999999</v>
      </c>
    </row>
    <row r="89" spans="1:7" ht="12" customHeight="1">
      <c r="A89" s="54"/>
      <c r="B89" s="46" t="s">
        <v>87</v>
      </c>
      <c r="C89" s="42" t="s">
        <v>81</v>
      </c>
      <c r="D89" s="42" t="s">
        <v>95</v>
      </c>
      <c r="E89" s="115">
        <f>E87-E88</f>
        <v>64.72500000000002</v>
      </c>
      <c r="F89" s="21" t="s">
        <v>64</v>
      </c>
      <c r="G89" s="55">
        <f t="shared" si="0"/>
        <v>64.72500000000002</v>
      </c>
    </row>
    <row r="90" spans="1:7" ht="28.5" customHeight="1">
      <c r="A90" s="54"/>
      <c r="B90" s="41" t="s">
        <v>96</v>
      </c>
      <c r="C90" s="42" t="s">
        <v>94</v>
      </c>
      <c r="D90" s="42" t="s">
        <v>95</v>
      </c>
      <c r="E90" s="116">
        <v>3.8</v>
      </c>
      <c r="F90" s="21" t="s">
        <v>64</v>
      </c>
      <c r="G90" s="55">
        <f t="shared" si="0"/>
        <v>3.8</v>
      </c>
    </row>
    <row r="91" spans="1:7" ht="29.25" customHeight="1">
      <c r="A91" s="54"/>
      <c r="B91" s="41" t="s">
        <v>97</v>
      </c>
      <c r="C91" s="42" t="s">
        <v>98</v>
      </c>
      <c r="D91" s="42" t="s">
        <v>95</v>
      </c>
      <c r="E91" s="99">
        <f>345*3</f>
        <v>1035</v>
      </c>
      <c r="F91" s="21" t="s">
        <v>64</v>
      </c>
      <c r="G91" s="44">
        <f t="shared" si="0"/>
        <v>1035</v>
      </c>
    </row>
    <row r="92" spans="1:7" ht="15" customHeight="1">
      <c r="A92" s="54"/>
      <c r="B92" s="46" t="s">
        <v>86</v>
      </c>
      <c r="C92" s="42" t="s">
        <v>98</v>
      </c>
      <c r="D92" s="42" t="s">
        <v>95</v>
      </c>
      <c r="E92" s="99">
        <v>786</v>
      </c>
      <c r="F92" s="21" t="s">
        <v>64</v>
      </c>
      <c r="G92" s="44">
        <f t="shared" si="0"/>
        <v>786</v>
      </c>
    </row>
    <row r="93" spans="1:7" ht="19.5" customHeight="1">
      <c r="A93" s="54"/>
      <c r="B93" s="46" t="s">
        <v>87</v>
      </c>
      <c r="C93" s="42" t="s">
        <v>98</v>
      </c>
      <c r="D93" s="42" t="s">
        <v>95</v>
      </c>
      <c r="E93" s="99">
        <f>E91-E92</f>
        <v>249</v>
      </c>
      <c r="F93" s="21" t="s">
        <v>64</v>
      </c>
      <c r="G93" s="44">
        <f t="shared" si="0"/>
        <v>249</v>
      </c>
    </row>
    <row r="94" spans="1:7" ht="15.75">
      <c r="A94" s="21"/>
      <c r="B94" s="56" t="s">
        <v>99</v>
      </c>
      <c r="C94" s="48"/>
      <c r="D94" s="48"/>
      <c r="E94" s="107"/>
      <c r="F94" s="21"/>
      <c r="G94" s="55"/>
    </row>
    <row r="95" spans="1:7" ht="31.5">
      <c r="A95" s="21"/>
      <c r="B95" s="57" t="s">
        <v>100</v>
      </c>
      <c r="C95" s="58" t="s">
        <v>78</v>
      </c>
      <c r="D95" s="58" t="s">
        <v>101</v>
      </c>
      <c r="E95" s="117">
        <f>(3004295+1232910)/E81/12</f>
        <v>6630.993740219093</v>
      </c>
      <c r="F95" s="21" t="s">
        <v>64</v>
      </c>
      <c r="G95" s="59">
        <f aca="true" t="shared" si="1" ref="G95:G104">E95</f>
        <v>6630.993740219093</v>
      </c>
    </row>
    <row r="96" spans="1:7" ht="15.75">
      <c r="A96" s="21"/>
      <c r="B96" s="60" t="s">
        <v>86</v>
      </c>
      <c r="C96" s="58" t="s">
        <v>78</v>
      </c>
      <c r="D96" s="58" t="s">
        <v>101</v>
      </c>
      <c r="E96" s="118">
        <v>6630.99</v>
      </c>
      <c r="F96" s="21" t="s">
        <v>64</v>
      </c>
      <c r="G96" s="61">
        <f t="shared" si="1"/>
        <v>6630.99</v>
      </c>
    </row>
    <row r="97" spans="1:7" ht="15.75">
      <c r="A97" s="21"/>
      <c r="B97" s="60" t="s">
        <v>87</v>
      </c>
      <c r="C97" s="58" t="s">
        <v>78</v>
      </c>
      <c r="D97" s="58" t="s">
        <v>101</v>
      </c>
      <c r="E97" s="118">
        <v>6630.99</v>
      </c>
      <c r="F97" s="21" t="s">
        <v>64</v>
      </c>
      <c r="G97" s="61">
        <f t="shared" si="1"/>
        <v>6630.99</v>
      </c>
    </row>
    <row r="98" spans="1:7" ht="15.75">
      <c r="A98" s="21"/>
      <c r="B98" s="50" t="s">
        <v>92</v>
      </c>
      <c r="C98" s="58" t="s">
        <v>78</v>
      </c>
      <c r="D98" s="58" t="s">
        <v>101</v>
      </c>
      <c r="E98" s="119">
        <v>7522.4</v>
      </c>
      <c r="F98" s="21" t="s">
        <v>64</v>
      </c>
      <c r="G98" s="59">
        <f t="shared" si="1"/>
        <v>7522.4</v>
      </c>
    </row>
    <row r="99" spans="1:7" ht="15.75">
      <c r="A99" s="21"/>
      <c r="B99" s="60" t="s">
        <v>86</v>
      </c>
      <c r="C99" s="58" t="s">
        <v>78</v>
      </c>
      <c r="D99" s="58" t="s">
        <v>101</v>
      </c>
      <c r="E99" s="110">
        <f>6165.9+1356.5</f>
        <v>7522.4</v>
      </c>
      <c r="F99" s="21" t="s">
        <v>64</v>
      </c>
      <c r="G99" s="61">
        <f t="shared" si="1"/>
        <v>7522.4</v>
      </c>
    </row>
    <row r="100" spans="1:7" ht="15.75">
      <c r="A100" s="21"/>
      <c r="B100" s="60" t="s">
        <v>87</v>
      </c>
      <c r="C100" s="58" t="s">
        <v>78</v>
      </c>
      <c r="D100" s="58" t="s">
        <v>101</v>
      </c>
      <c r="E100" s="110">
        <v>7522.4</v>
      </c>
      <c r="F100" s="21" t="s">
        <v>64</v>
      </c>
      <c r="G100" s="61">
        <f t="shared" si="1"/>
        <v>7522.4</v>
      </c>
    </row>
    <row r="101" spans="1:7" ht="15.75" customHeight="1">
      <c r="A101" s="21"/>
      <c r="B101" s="41" t="s">
        <v>102</v>
      </c>
      <c r="C101" s="48" t="s">
        <v>78</v>
      </c>
      <c r="D101" s="48" t="s">
        <v>101</v>
      </c>
      <c r="E101" s="120">
        <f>E71/E87/1000/4</f>
        <v>6.678158308990587</v>
      </c>
      <c r="F101" s="21" t="s">
        <v>64</v>
      </c>
      <c r="G101" s="61">
        <f t="shared" si="1"/>
        <v>6.678158308990587</v>
      </c>
    </row>
    <row r="102" spans="1:7" ht="15.75" customHeight="1">
      <c r="A102" s="21"/>
      <c r="B102" s="24" t="s">
        <v>103</v>
      </c>
      <c r="C102" s="48" t="s">
        <v>98</v>
      </c>
      <c r="D102" s="48" t="s">
        <v>101</v>
      </c>
      <c r="E102" s="121">
        <f>(2120/4)*3</f>
        <v>1590</v>
      </c>
      <c r="F102" s="21" t="s">
        <v>64</v>
      </c>
      <c r="G102" s="55">
        <f t="shared" si="1"/>
        <v>1590</v>
      </c>
    </row>
    <row r="103" spans="1:7" ht="15.75" customHeight="1">
      <c r="A103" s="21"/>
      <c r="B103" s="60" t="s">
        <v>86</v>
      </c>
      <c r="C103" s="48" t="s">
        <v>98</v>
      </c>
      <c r="D103" s="48" t="s">
        <v>101</v>
      </c>
      <c r="E103" s="121">
        <v>345</v>
      </c>
      <c r="F103" s="21" t="s">
        <v>64</v>
      </c>
      <c r="G103" s="55">
        <f t="shared" si="1"/>
        <v>345</v>
      </c>
    </row>
    <row r="104" spans="1:7" ht="15.75" customHeight="1">
      <c r="A104" s="21"/>
      <c r="B104" s="60" t="s">
        <v>87</v>
      </c>
      <c r="C104" s="48" t="s">
        <v>98</v>
      </c>
      <c r="D104" s="48" t="s">
        <v>101</v>
      </c>
      <c r="E104" s="121">
        <f>E102-E103</f>
        <v>1245</v>
      </c>
      <c r="F104" s="21" t="s">
        <v>64</v>
      </c>
      <c r="G104" s="55">
        <f t="shared" si="1"/>
        <v>1245</v>
      </c>
    </row>
    <row r="105" spans="1:7" ht="15.75">
      <c r="A105" s="21"/>
      <c r="B105" s="56" t="s">
        <v>104</v>
      </c>
      <c r="C105" s="48"/>
      <c r="D105" s="48"/>
      <c r="E105" s="107"/>
      <c r="F105" s="21"/>
      <c r="G105" s="44"/>
    </row>
    <row r="106" spans="1:7" ht="15.75">
      <c r="A106" s="21"/>
      <c r="B106" s="24" t="s">
        <v>105</v>
      </c>
      <c r="C106" s="48" t="s">
        <v>106</v>
      </c>
      <c r="D106" s="48" t="s">
        <v>101</v>
      </c>
      <c r="E106" s="107">
        <v>100</v>
      </c>
      <c r="F106" s="21" t="s">
        <v>64</v>
      </c>
      <c r="G106" s="44">
        <f>E106</f>
        <v>100</v>
      </c>
    </row>
    <row r="107" spans="1:7" ht="30">
      <c r="A107" s="54"/>
      <c r="B107" s="24" t="s">
        <v>107</v>
      </c>
      <c r="C107" s="48" t="s">
        <v>106</v>
      </c>
      <c r="D107" s="48" t="s">
        <v>101</v>
      </c>
      <c r="E107" s="107">
        <v>57.7</v>
      </c>
      <c r="F107" s="21" t="s">
        <v>64</v>
      </c>
      <c r="G107" s="55">
        <f>E107</f>
        <v>57.7</v>
      </c>
    </row>
    <row r="108" spans="1:7" ht="45">
      <c r="A108" s="54"/>
      <c r="B108" s="24" t="s">
        <v>108</v>
      </c>
      <c r="C108" s="48" t="s">
        <v>106</v>
      </c>
      <c r="D108" s="48" t="s">
        <v>101</v>
      </c>
      <c r="E108" s="107">
        <v>70.1</v>
      </c>
      <c r="F108" s="21" t="s">
        <v>64</v>
      </c>
      <c r="G108" s="55">
        <f>E108</f>
        <v>70.1</v>
      </c>
    </row>
    <row r="109" spans="1:7" ht="30">
      <c r="A109" s="62"/>
      <c r="B109" s="63" t="s">
        <v>109</v>
      </c>
      <c r="C109" s="64" t="s">
        <v>106</v>
      </c>
      <c r="D109" s="1" t="s">
        <v>101</v>
      </c>
      <c r="E109" s="122">
        <v>2.2</v>
      </c>
      <c r="F109" s="21" t="s">
        <v>64</v>
      </c>
      <c r="G109" s="55">
        <f>E109</f>
        <v>2.2</v>
      </c>
    </row>
    <row r="110" spans="1:7" ht="15.75">
      <c r="A110" s="54"/>
      <c r="B110" s="24"/>
      <c r="C110" s="48"/>
      <c r="D110" s="48"/>
      <c r="E110" s="107"/>
      <c r="F110" s="21"/>
      <c r="G110" s="44"/>
    </row>
    <row r="111" spans="1:7" ht="15.75" customHeight="1">
      <c r="A111" s="21" t="s">
        <v>52</v>
      </c>
      <c r="B111" s="206" t="s">
        <v>53</v>
      </c>
      <c r="C111" s="206"/>
      <c r="D111" s="206"/>
      <c r="E111" s="206"/>
      <c r="F111" s="206"/>
      <c r="G111" s="206"/>
    </row>
    <row r="112" spans="1:7" ht="15.75" customHeight="1">
      <c r="A112" s="21"/>
      <c r="B112" s="56" t="s">
        <v>76</v>
      </c>
      <c r="C112" s="48"/>
      <c r="D112" s="48"/>
      <c r="E112" s="107"/>
      <c r="F112" s="21"/>
      <c r="G112" s="44"/>
    </row>
    <row r="113" spans="1:8" ht="33.75" customHeight="1">
      <c r="A113" s="21"/>
      <c r="B113" s="28" t="s">
        <v>77</v>
      </c>
      <c r="C113" s="24" t="s">
        <v>78</v>
      </c>
      <c r="D113" s="24" t="s">
        <v>79</v>
      </c>
      <c r="E113" s="123">
        <f>5579405+351696.94+156000+130000+291062.67-785639.87+2289690+800000</f>
        <v>8812214.74</v>
      </c>
      <c r="F113" s="30" t="s">
        <v>64</v>
      </c>
      <c r="G113" s="61">
        <f>E113</f>
        <v>8812214.74</v>
      </c>
      <c r="H113" s="65"/>
    </row>
    <row r="114" spans="1:7" ht="28.5" customHeight="1">
      <c r="A114" s="21"/>
      <c r="B114" s="24" t="s">
        <v>110</v>
      </c>
      <c r="C114" s="48" t="s">
        <v>81</v>
      </c>
      <c r="D114" s="48" t="s">
        <v>101</v>
      </c>
      <c r="E114" s="124">
        <f>201/2</f>
        <v>100.5</v>
      </c>
      <c r="F114" s="30" t="s">
        <v>64</v>
      </c>
      <c r="G114" s="44">
        <f>E114</f>
        <v>100.5</v>
      </c>
    </row>
    <row r="115" spans="1:7" ht="15.75" customHeight="1">
      <c r="A115" s="21"/>
      <c r="B115" s="56" t="s">
        <v>89</v>
      </c>
      <c r="C115" s="48"/>
      <c r="D115" s="48"/>
      <c r="E115" s="107"/>
      <c r="F115" s="43"/>
      <c r="G115" s="44"/>
    </row>
    <row r="116" spans="1:7" ht="15.75" customHeight="1">
      <c r="A116" s="21"/>
      <c r="B116" s="24" t="s">
        <v>90</v>
      </c>
      <c r="C116" s="48" t="s">
        <v>81</v>
      </c>
      <c r="D116" s="48" t="s">
        <v>82</v>
      </c>
      <c r="E116" s="125">
        <v>1</v>
      </c>
      <c r="F116" s="21" t="s">
        <v>64</v>
      </c>
      <c r="G116" s="44">
        <f aca="true" t="shared" si="2" ref="G116:G126">E116</f>
        <v>1</v>
      </c>
    </row>
    <row r="117" spans="1:7" ht="31.5" customHeight="1">
      <c r="A117" s="21"/>
      <c r="B117" s="24" t="s">
        <v>91</v>
      </c>
      <c r="C117" s="48" t="s">
        <v>81</v>
      </c>
      <c r="D117" s="48" t="s">
        <v>85</v>
      </c>
      <c r="E117" s="112">
        <f>E118+E119</f>
        <v>99.75</v>
      </c>
      <c r="F117" s="43" t="s">
        <v>64</v>
      </c>
      <c r="G117" s="66">
        <f t="shared" si="2"/>
        <v>99.75</v>
      </c>
    </row>
    <row r="118" spans="1:7" ht="15.75" customHeight="1">
      <c r="A118" s="21"/>
      <c r="B118" s="67" t="s">
        <v>86</v>
      </c>
      <c r="C118" s="48" t="s">
        <v>81</v>
      </c>
      <c r="D118" s="48" t="s">
        <v>85</v>
      </c>
      <c r="E118" s="113">
        <f>60.5+20.5</f>
        <v>81</v>
      </c>
      <c r="F118" s="43" t="s">
        <v>64</v>
      </c>
      <c r="G118" s="55">
        <f t="shared" si="2"/>
        <v>81</v>
      </c>
    </row>
    <row r="119" spans="1:7" ht="15.75" customHeight="1">
      <c r="A119" s="21"/>
      <c r="B119" s="67" t="s">
        <v>87</v>
      </c>
      <c r="C119" s="48" t="s">
        <v>81</v>
      </c>
      <c r="D119" s="48" t="s">
        <v>85</v>
      </c>
      <c r="E119" s="113">
        <f>15.5+3.25</f>
        <v>18.75</v>
      </c>
      <c r="F119" s="43" t="s">
        <v>64</v>
      </c>
      <c r="G119" s="55">
        <f t="shared" si="2"/>
        <v>18.75</v>
      </c>
    </row>
    <row r="120" spans="1:7" ht="15.75" customHeight="1">
      <c r="A120" s="21"/>
      <c r="B120" s="24" t="s">
        <v>92</v>
      </c>
      <c r="C120" s="48" t="s">
        <v>81</v>
      </c>
      <c r="D120" s="48" t="s">
        <v>85</v>
      </c>
      <c r="E120" s="126">
        <f>E121+E122</f>
        <v>18.25</v>
      </c>
      <c r="F120" s="43" t="s">
        <v>64</v>
      </c>
      <c r="G120" s="59">
        <f t="shared" si="2"/>
        <v>18.25</v>
      </c>
    </row>
    <row r="121" spans="1:7" ht="15.75" customHeight="1">
      <c r="A121" s="21"/>
      <c r="B121" s="67" t="s">
        <v>86</v>
      </c>
      <c r="C121" s="48" t="s">
        <v>81</v>
      </c>
      <c r="D121" s="48" t="s">
        <v>85</v>
      </c>
      <c r="E121" s="127">
        <f>7+2</f>
        <v>9</v>
      </c>
      <c r="F121" s="43" t="s">
        <v>64</v>
      </c>
      <c r="G121" s="55">
        <f t="shared" si="2"/>
        <v>9</v>
      </c>
    </row>
    <row r="122" spans="1:7" ht="15.75" customHeight="1">
      <c r="A122" s="21"/>
      <c r="B122" s="67" t="s">
        <v>87</v>
      </c>
      <c r="C122" s="48" t="s">
        <v>81</v>
      </c>
      <c r="D122" s="48" t="s">
        <v>85</v>
      </c>
      <c r="E122" s="128">
        <f>6.75+2.5</f>
        <v>9.25</v>
      </c>
      <c r="F122" s="43" t="s">
        <v>64</v>
      </c>
      <c r="G122" s="61">
        <f t="shared" si="2"/>
        <v>9.25</v>
      </c>
    </row>
    <row r="123" spans="1:7" s="69" customFormat="1" ht="30">
      <c r="A123" s="68"/>
      <c r="B123" s="139" t="s">
        <v>111</v>
      </c>
      <c r="C123" s="140" t="s">
        <v>94</v>
      </c>
      <c r="D123" s="141" t="s">
        <v>101</v>
      </c>
      <c r="E123" s="142">
        <f>34.2</f>
        <v>34.2</v>
      </c>
      <c r="F123" s="143" t="s">
        <v>64</v>
      </c>
      <c r="G123" s="144">
        <f t="shared" si="2"/>
        <v>34.2</v>
      </c>
    </row>
    <row r="124" spans="1:7" s="69" customFormat="1" ht="31.5" customHeight="1">
      <c r="A124" s="68"/>
      <c r="B124" s="139" t="s">
        <v>112</v>
      </c>
      <c r="C124" s="140" t="s">
        <v>98</v>
      </c>
      <c r="D124" s="141" t="s">
        <v>101</v>
      </c>
      <c r="E124" s="145">
        <f>4821*0.75</f>
        <v>3615.75</v>
      </c>
      <c r="F124" s="143" t="s">
        <v>64</v>
      </c>
      <c r="G124" s="146">
        <f t="shared" si="2"/>
        <v>3615.75</v>
      </c>
    </row>
    <row r="125" spans="1:7" s="69" customFormat="1" ht="17.25" customHeight="1">
      <c r="A125" s="68"/>
      <c r="B125" s="147" t="s">
        <v>86</v>
      </c>
      <c r="C125" s="140" t="s">
        <v>98</v>
      </c>
      <c r="D125" s="141" t="s">
        <v>101</v>
      </c>
      <c r="E125" s="145">
        <v>644</v>
      </c>
      <c r="F125" s="143" t="s">
        <v>64</v>
      </c>
      <c r="G125" s="146">
        <f t="shared" si="2"/>
        <v>644</v>
      </c>
    </row>
    <row r="126" spans="1:7" s="69" customFormat="1" ht="16.5" customHeight="1">
      <c r="A126" s="68"/>
      <c r="B126" s="147" t="s">
        <v>87</v>
      </c>
      <c r="C126" s="140" t="s">
        <v>98</v>
      </c>
      <c r="D126" s="141" t="s">
        <v>101</v>
      </c>
      <c r="E126" s="145">
        <f>E124-E125</f>
        <v>2971.75</v>
      </c>
      <c r="F126" s="143" t="s">
        <v>64</v>
      </c>
      <c r="G126" s="146">
        <f t="shared" si="2"/>
        <v>2971.75</v>
      </c>
    </row>
    <row r="127" spans="1:7" ht="15.75" customHeight="1">
      <c r="A127" s="21"/>
      <c r="B127" s="56" t="s">
        <v>99</v>
      </c>
      <c r="C127" s="48"/>
      <c r="D127" s="48"/>
      <c r="E127" s="107"/>
      <c r="F127" s="21"/>
      <c r="G127" s="55"/>
    </row>
    <row r="128" spans="1:7" ht="35.25" customHeight="1">
      <c r="A128" s="21"/>
      <c r="B128" s="57" t="s">
        <v>100</v>
      </c>
      <c r="C128" s="58" t="s">
        <v>78</v>
      </c>
      <c r="D128" s="58" t="s">
        <v>101</v>
      </c>
      <c r="E128" s="117">
        <f>(5579405+2289690+800000)/E117/12</f>
        <v>7242.35171261487</v>
      </c>
      <c r="F128" s="21" t="s">
        <v>64</v>
      </c>
      <c r="G128" s="59">
        <f aca="true" t="shared" si="3" ref="G128:G136">E128</f>
        <v>7242.35171261487</v>
      </c>
    </row>
    <row r="129" spans="1:7" ht="15.75" customHeight="1">
      <c r="A129" s="21"/>
      <c r="B129" s="60" t="s">
        <v>86</v>
      </c>
      <c r="C129" s="58" t="s">
        <v>78</v>
      </c>
      <c r="D129" s="58" t="s">
        <v>101</v>
      </c>
      <c r="E129" s="120">
        <v>7242.35</v>
      </c>
      <c r="F129" s="21" t="s">
        <v>64</v>
      </c>
      <c r="G129" s="61">
        <f t="shared" si="3"/>
        <v>7242.35</v>
      </c>
    </row>
    <row r="130" spans="1:7" ht="15.75" customHeight="1">
      <c r="A130" s="21"/>
      <c r="B130" s="60" t="s">
        <v>87</v>
      </c>
      <c r="C130" s="58" t="s">
        <v>78</v>
      </c>
      <c r="D130" s="58" t="s">
        <v>101</v>
      </c>
      <c r="E130" s="120">
        <v>7242.35</v>
      </c>
      <c r="F130" s="21" t="s">
        <v>64</v>
      </c>
      <c r="G130" s="61">
        <f t="shared" si="3"/>
        <v>7242.35</v>
      </c>
    </row>
    <row r="131" spans="1:7" ht="15.75" customHeight="1">
      <c r="A131" s="21"/>
      <c r="B131" s="50" t="s">
        <v>92</v>
      </c>
      <c r="C131" s="58" t="s">
        <v>78</v>
      </c>
      <c r="D131" s="58" t="s">
        <v>101</v>
      </c>
      <c r="E131" s="129">
        <v>8256.27</v>
      </c>
      <c r="F131" s="21" t="s">
        <v>64</v>
      </c>
      <c r="G131" s="59">
        <f t="shared" si="3"/>
        <v>8256.27</v>
      </c>
    </row>
    <row r="132" spans="1:7" ht="15.75" customHeight="1">
      <c r="A132" s="21"/>
      <c r="B132" s="60" t="s">
        <v>86</v>
      </c>
      <c r="C132" s="58" t="s">
        <v>78</v>
      </c>
      <c r="D132" s="58" t="s">
        <v>101</v>
      </c>
      <c r="E132" s="107">
        <v>8256.27</v>
      </c>
      <c r="F132" s="21" t="s">
        <v>64</v>
      </c>
      <c r="G132" s="61">
        <f t="shared" si="3"/>
        <v>8256.27</v>
      </c>
    </row>
    <row r="133" spans="1:7" ht="15.75" customHeight="1">
      <c r="A133" s="21"/>
      <c r="B133" s="60" t="s">
        <v>87</v>
      </c>
      <c r="C133" s="58" t="s">
        <v>78</v>
      </c>
      <c r="D133" s="58" t="s">
        <v>101</v>
      </c>
      <c r="E133" s="107">
        <v>8256.27</v>
      </c>
      <c r="F133" s="21" t="s">
        <v>64</v>
      </c>
      <c r="G133" s="61">
        <f t="shared" si="3"/>
        <v>8256.27</v>
      </c>
    </row>
    <row r="134" spans="1:7" s="69" customFormat="1" ht="33" customHeight="1">
      <c r="A134" s="68"/>
      <c r="B134" s="139" t="s">
        <v>113</v>
      </c>
      <c r="C134" s="141" t="s">
        <v>114</v>
      </c>
      <c r="D134" s="141" t="s">
        <v>101</v>
      </c>
      <c r="E134" s="148">
        <f>309*0.75</f>
        <v>231.75</v>
      </c>
      <c r="F134" s="149" t="s">
        <v>64</v>
      </c>
      <c r="G134" s="150">
        <f t="shared" si="3"/>
        <v>231.75</v>
      </c>
    </row>
    <row r="135" spans="1:7" s="69" customFormat="1" ht="29.25" customHeight="1">
      <c r="A135" s="68"/>
      <c r="B135" s="139" t="s">
        <v>115</v>
      </c>
      <c r="C135" s="141" t="s">
        <v>114</v>
      </c>
      <c r="D135" s="141" t="s">
        <v>101</v>
      </c>
      <c r="E135" s="148">
        <v>8.5</v>
      </c>
      <c r="F135" s="149" t="s">
        <v>64</v>
      </c>
      <c r="G135" s="150">
        <f t="shared" si="3"/>
        <v>8.5</v>
      </c>
    </row>
    <row r="136" spans="1:7" s="69" customFormat="1" ht="29.25" customHeight="1">
      <c r="A136" s="68"/>
      <c r="B136" s="139" t="s">
        <v>116</v>
      </c>
      <c r="C136" s="151" t="s">
        <v>78</v>
      </c>
      <c r="D136" s="151" t="s">
        <v>101</v>
      </c>
      <c r="E136" s="152">
        <f>(E113/E124)</f>
        <v>2437.174788079928</v>
      </c>
      <c r="F136" s="149" t="s">
        <v>64</v>
      </c>
      <c r="G136" s="150">
        <f t="shared" si="3"/>
        <v>2437.174788079928</v>
      </c>
    </row>
    <row r="137" spans="1:7" ht="15.75" customHeight="1">
      <c r="A137" s="21"/>
      <c r="B137" s="153" t="s">
        <v>104</v>
      </c>
      <c r="C137" s="141"/>
      <c r="D137" s="141"/>
      <c r="E137" s="148"/>
      <c r="F137" s="149" t="s">
        <v>64</v>
      </c>
      <c r="G137" s="146"/>
    </row>
    <row r="138" spans="1:7" ht="15.75" customHeight="1">
      <c r="A138" s="21"/>
      <c r="B138" s="139" t="s">
        <v>105</v>
      </c>
      <c r="C138" s="141" t="s">
        <v>106</v>
      </c>
      <c r="D138" s="141" t="s">
        <v>101</v>
      </c>
      <c r="E138" s="148">
        <v>100</v>
      </c>
      <c r="F138" s="149" t="s">
        <v>64</v>
      </c>
      <c r="G138" s="146">
        <f>E138</f>
        <v>100</v>
      </c>
    </row>
    <row r="139" spans="1:8" ht="33" customHeight="1">
      <c r="A139" s="54"/>
      <c r="B139" s="24" t="s">
        <v>107</v>
      </c>
      <c r="C139" s="48" t="s">
        <v>106</v>
      </c>
      <c r="D139" s="48" t="s">
        <v>101</v>
      </c>
      <c r="E139" s="107">
        <v>51.8</v>
      </c>
      <c r="F139" s="21" t="s">
        <v>64</v>
      </c>
      <c r="G139" s="55">
        <f>E139</f>
        <v>51.8</v>
      </c>
      <c r="H139" s="65"/>
    </row>
    <row r="140" spans="1:8" ht="43.5" customHeight="1">
      <c r="A140" s="54"/>
      <c r="B140" s="24" t="s">
        <v>108</v>
      </c>
      <c r="C140" s="48" t="s">
        <v>106</v>
      </c>
      <c r="D140" s="48" t="s">
        <v>101</v>
      </c>
      <c r="E140" s="107">
        <v>63.2</v>
      </c>
      <c r="F140" s="21" t="s">
        <v>64</v>
      </c>
      <c r="G140" s="55">
        <f>E140</f>
        <v>63.2</v>
      </c>
      <c r="H140" s="65"/>
    </row>
    <row r="141" spans="1:8" ht="30.75" customHeight="1">
      <c r="A141" s="54"/>
      <c r="B141" s="24" t="s">
        <v>109</v>
      </c>
      <c r="C141" s="48" t="s">
        <v>106</v>
      </c>
      <c r="D141" s="48" t="s">
        <v>101</v>
      </c>
      <c r="E141" s="107">
        <v>1.38</v>
      </c>
      <c r="F141" s="21" t="s">
        <v>64</v>
      </c>
      <c r="G141" s="61">
        <f>E141</f>
        <v>1.38</v>
      </c>
      <c r="H141" s="65"/>
    </row>
    <row r="142" spans="1:7" ht="29.25" customHeight="1">
      <c r="A142" s="54"/>
      <c r="B142" s="24" t="s">
        <v>117</v>
      </c>
      <c r="C142" s="48" t="s">
        <v>106</v>
      </c>
      <c r="D142" s="48" t="s">
        <v>101</v>
      </c>
      <c r="E142" s="107">
        <v>-0.58</v>
      </c>
      <c r="F142" s="21" t="s">
        <v>64</v>
      </c>
      <c r="G142" s="61">
        <f>E142</f>
        <v>-0.58</v>
      </c>
    </row>
    <row r="143" spans="1:7" ht="15.75" customHeight="1">
      <c r="A143" s="54"/>
      <c r="B143" s="70"/>
      <c r="C143" s="71"/>
      <c r="D143" s="71"/>
      <c r="E143" s="130"/>
      <c r="F143" s="72"/>
      <c r="G143" s="73"/>
    </row>
    <row r="144" spans="1:7" ht="21" customHeight="1">
      <c r="A144" s="21" t="s">
        <v>54</v>
      </c>
      <c r="B144" s="206" t="s">
        <v>55</v>
      </c>
      <c r="C144" s="206"/>
      <c r="D144" s="206"/>
      <c r="E144" s="206"/>
      <c r="F144" s="206"/>
      <c r="G144" s="206"/>
    </row>
    <row r="145" spans="1:7" ht="29.25" customHeight="1">
      <c r="A145" s="54"/>
      <c r="B145" s="74" t="s">
        <v>118</v>
      </c>
      <c r="C145" s="75" t="s">
        <v>78</v>
      </c>
      <c r="D145" s="75" t="s">
        <v>119</v>
      </c>
      <c r="E145" s="131">
        <f>E146+E148+E150+E152+E154</f>
        <v>5466721</v>
      </c>
      <c r="F145" s="21" t="s">
        <v>64</v>
      </c>
      <c r="G145" s="76">
        <f aca="true" t="shared" si="4" ref="G145:G159">E145</f>
        <v>5466721</v>
      </c>
    </row>
    <row r="146" spans="1:7" ht="19.5" customHeight="1">
      <c r="A146" s="54"/>
      <c r="B146" s="57" t="s">
        <v>120</v>
      </c>
      <c r="C146" s="75" t="s">
        <v>78</v>
      </c>
      <c r="D146" s="75" t="s">
        <v>119</v>
      </c>
      <c r="E146" s="131">
        <v>3044464</v>
      </c>
      <c r="F146" s="21" t="s">
        <v>64</v>
      </c>
      <c r="G146" s="76">
        <f t="shared" si="4"/>
        <v>3044464</v>
      </c>
    </row>
    <row r="147" spans="1:7" ht="29.25" customHeight="1">
      <c r="A147" s="54"/>
      <c r="B147" s="57" t="s">
        <v>121</v>
      </c>
      <c r="C147" s="75" t="s">
        <v>122</v>
      </c>
      <c r="D147" s="75" t="s">
        <v>123</v>
      </c>
      <c r="E147" s="132">
        <f>12816</f>
        <v>12816</v>
      </c>
      <c r="F147" s="21" t="s">
        <v>64</v>
      </c>
      <c r="G147" s="44">
        <f t="shared" si="4"/>
        <v>12816</v>
      </c>
    </row>
    <row r="148" spans="1:7" ht="29.25" customHeight="1">
      <c r="A148" s="54"/>
      <c r="B148" s="57" t="s">
        <v>124</v>
      </c>
      <c r="C148" s="75" t="s">
        <v>78</v>
      </c>
      <c r="D148" s="75" t="s">
        <v>119</v>
      </c>
      <c r="E148" s="131">
        <v>211380</v>
      </c>
      <c r="F148" s="21" t="s">
        <v>64</v>
      </c>
      <c r="G148" s="76">
        <f t="shared" si="4"/>
        <v>211380</v>
      </c>
    </row>
    <row r="149" spans="1:7" ht="21" customHeight="1">
      <c r="A149" s="54"/>
      <c r="B149" s="57" t="s">
        <v>125</v>
      </c>
      <c r="C149" s="75" t="s">
        <v>122</v>
      </c>
      <c r="D149" s="75" t="s">
        <v>123</v>
      </c>
      <c r="E149" s="132">
        <v>16394</v>
      </c>
      <c r="F149" s="21" t="s">
        <v>64</v>
      </c>
      <c r="G149" s="44">
        <f t="shared" si="4"/>
        <v>16394</v>
      </c>
    </row>
    <row r="150" spans="1:7" ht="24.75" customHeight="1">
      <c r="A150" s="54"/>
      <c r="B150" s="57" t="s">
        <v>126</v>
      </c>
      <c r="C150" s="75" t="s">
        <v>78</v>
      </c>
      <c r="D150" s="75" t="s">
        <v>119</v>
      </c>
      <c r="E150" s="131">
        <v>2157160</v>
      </c>
      <c r="F150" s="21" t="s">
        <v>64</v>
      </c>
      <c r="G150" s="76">
        <f t="shared" si="4"/>
        <v>2157160</v>
      </c>
    </row>
    <row r="151" spans="1:7" ht="24.75" customHeight="1">
      <c r="A151" s="54"/>
      <c r="B151" s="57" t="s">
        <v>125</v>
      </c>
      <c r="C151" s="75" t="s">
        <v>122</v>
      </c>
      <c r="D151" s="75" t="s">
        <v>123</v>
      </c>
      <c r="E151" s="132">
        <v>16394</v>
      </c>
      <c r="F151" s="21" t="s">
        <v>64</v>
      </c>
      <c r="G151" s="44">
        <f t="shared" si="4"/>
        <v>16394</v>
      </c>
    </row>
    <row r="152" spans="1:7" ht="22.5" customHeight="1">
      <c r="A152" s="54"/>
      <c r="B152" s="57" t="s">
        <v>127</v>
      </c>
      <c r="C152" s="75" t="s">
        <v>78</v>
      </c>
      <c r="D152" s="75" t="s">
        <v>119</v>
      </c>
      <c r="E152" s="131">
        <v>16477</v>
      </c>
      <c r="F152" s="21" t="s">
        <v>64</v>
      </c>
      <c r="G152" s="76">
        <f t="shared" si="4"/>
        <v>16477</v>
      </c>
    </row>
    <row r="153" spans="1:7" ht="15.75" customHeight="1">
      <c r="A153" s="54"/>
      <c r="B153" s="57" t="s">
        <v>125</v>
      </c>
      <c r="C153" s="75" t="s">
        <v>122</v>
      </c>
      <c r="D153" s="75" t="s">
        <v>123</v>
      </c>
      <c r="E153" s="132">
        <v>67</v>
      </c>
      <c r="F153" s="21" t="s">
        <v>64</v>
      </c>
      <c r="G153" s="44">
        <f t="shared" si="4"/>
        <v>67</v>
      </c>
    </row>
    <row r="154" spans="1:7" ht="18.75" customHeight="1">
      <c r="A154" s="54"/>
      <c r="B154" s="57" t="s">
        <v>128</v>
      </c>
      <c r="C154" s="75" t="s">
        <v>78</v>
      </c>
      <c r="D154" s="75" t="s">
        <v>119</v>
      </c>
      <c r="E154" s="131">
        <f>E155+E156+E159</f>
        <v>37240</v>
      </c>
      <c r="F154" s="21" t="s">
        <v>64</v>
      </c>
      <c r="G154" s="76">
        <f t="shared" si="4"/>
        <v>37240</v>
      </c>
    </row>
    <row r="155" spans="1:7" ht="21" customHeight="1">
      <c r="A155" s="54"/>
      <c r="B155" s="57" t="s">
        <v>129</v>
      </c>
      <c r="C155" s="75" t="s">
        <v>78</v>
      </c>
      <c r="D155" s="75" t="s">
        <v>119</v>
      </c>
      <c r="E155" s="132">
        <v>6160</v>
      </c>
      <c r="F155" s="21" t="s">
        <v>64</v>
      </c>
      <c r="G155" s="44">
        <f t="shared" si="4"/>
        <v>6160</v>
      </c>
    </row>
    <row r="156" spans="1:7" ht="21" customHeight="1">
      <c r="A156" s="54"/>
      <c r="B156" s="57" t="s">
        <v>130</v>
      </c>
      <c r="C156" s="75" t="s">
        <v>78</v>
      </c>
      <c r="D156" s="75" t="s">
        <v>119</v>
      </c>
      <c r="E156" s="132">
        <v>4680</v>
      </c>
      <c r="F156" s="21" t="s">
        <v>64</v>
      </c>
      <c r="G156" s="44">
        <f t="shared" si="4"/>
        <v>4680</v>
      </c>
    </row>
    <row r="157" spans="1:7" ht="29.25" customHeight="1">
      <c r="A157" s="54"/>
      <c r="B157" s="57" t="s">
        <v>131</v>
      </c>
      <c r="C157" s="75" t="s">
        <v>122</v>
      </c>
      <c r="D157" s="75" t="s">
        <v>123</v>
      </c>
      <c r="E157" s="132">
        <v>60</v>
      </c>
      <c r="F157" s="21" t="s">
        <v>64</v>
      </c>
      <c r="G157" s="44">
        <f t="shared" si="4"/>
        <v>60</v>
      </c>
    </row>
    <row r="158" spans="1:7" ht="29.25" customHeight="1">
      <c r="A158" s="54"/>
      <c r="B158" s="57" t="s">
        <v>132</v>
      </c>
      <c r="C158" s="75" t="s">
        <v>122</v>
      </c>
      <c r="D158" s="75" t="s">
        <v>123</v>
      </c>
      <c r="E158" s="132">
        <v>60</v>
      </c>
      <c r="F158" s="21" t="s">
        <v>64</v>
      </c>
      <c r="G158" s="44">
        <f t="shared" si="4"/>
        <v>60</v>
      </c>
    </row>
    <row r="159" spans="1:7" ht="23.25" customHeight="1">
      <c r="A159" s="54"/>
      <c r="B159" s="57" t="s">
        <v>133</v>
      </c>
      <c r="C159" s="75" t="s">
        <v>78</v>
      </c>
      <c r="D159" s="75" t="s">
        <v>119</v>
      </c>
      <c r="E159" s="132">
        <v>26400</v>
      </c>
      <c r="F159" s="21" t="s">
        <v>64</v>
      </c>
      <c r="G159" s="44">
        <f t="shared" si="4"/>
        <v>26400</v>
      </c>
    </row>
    <row r="160" spans="1:7" ht="19.5" customHeight="1">
      <c r="A160" s="54"/>
      <c r="B160" s="74" t="s">
        <v>89</v>
      </c>
      <c r="C160" s="75"/>
      <c r="D160" s="75"/>
      <c r="E160" s="107"/>
      <c r="F160" s="21" t="s">
        <v>64</v>
      </c>
      <c r="G160" s="55"/>
    </row>
    <row r="161" spans="1:7" ht="37.5" customHeight="1">
      <c r="A161" s="54"/>
      <c r="B161" s="57" t="s">
        <v>134</v>
      </c>
      <c r="C161" s="75" t="s">
        <v>135</v>
      </c>
      <c r="D161" s="75"/>
      <c r="E161" s="107"/>
      <c r="F161" s="21" t="s">
        <v>64</v>
      </c>
      <c r="G161" s="55"/>
    </row>
    <row r="162" spans="1:7" ht="19.5" customHeight="1">
      <c r="A162" s="54"/>
      <c r="B162" s="57" t="s">
        <v>120</v>
      </c>
      <c r="C162" s="75" t="s">
        <v>136</v>
      </c>
      <c r="D162" s="75" t="s">
        <v>137</v>
      </c>
      <c r="E162" s="132">
        <v>2157.25117</v>
      </c>
      <c r="F162" s="21" t="s">
        <v>64</v>
      </c>
      <c r="G162" s="77">
        <f>E162</f>
        <v>2157.25117</v>
      </c>
    </row>
    <row r="163" spans="1:7" ht="30" customHeight="1">
      <c r="A163" s="54"/>
      <c r="B163" s="57" t="s">
        <v>124</v>
      </c>
      <c r="C163" s="75" t="s">
        <v>138</v>
      </c>
      <c r="D163" s="75" t="s">
        <v>137</v>
      </c>
      <c r="E163" s="132">
        <f>8670.2215*2</f>
        <v>17340.443</v>
      </c>
      <c r="F163" s="21" t="s">
        <v>64</v>
      </c>
      <c r="G163" s="77">
        <f>E163</f>
        <v>17340.443</v>
      </c>
    </row>
    <row r="164" spans="1:7" ht="15.75" customHeight="1">
      <c r="A164" s="54"/>
      <c r="B164" s="57" t="s">
        <v>126</v>
      </c>
      <c r="C164" s="75" t="s">
        <v>139</v>
      </c>
      <c r="D164" s="75" t="s">
        <v>137</v>
      </c>
      <c r="E164" s="132">
        <v>705293</v>
      </c>
      <c r="F164" s="21" t="s">
        <v>64</v>
      </c>
      <c r="G164" s="77">
        <f>E164</f>
        <v>705293</v>
      </c>
    </row>
    <row r="165" spans="1:7" ht="17.25" customHeight="1">
      <c r="A165" s="54"/>
      <c r="B165" s="57" t="s">
        <v>127</v>
      </c>
      <c r="C165" s="75" t="s">
        <v>138</v>
      </c>
      <c r="D165" s="75" t="s">
        <v>137</v>
      </c>
      <c r="E165" s="132">
        <v>1583</v>
      </c>
      <c r="F165" s="21" t="s">
        <v>64</v>
      </c>
      <c r="G165" s="77">
        <f>E165</f>
        <v>1583</v>
      </c>
    </row>
    <row r="166" spans="1:7" ht="14.25" customHeight="1">
      <c r="A166" s="54"/>
      <c r="B166" s="57" t="s">
        <v>128</v>
      </c>
      <c r="C166" s="78"/>
      <c r="D166" s="75"/>
      <c r="E166" s="132"/>
      <c r="F166" s="21" t="s">
        <v>64</v>
      </c>
      <c r="G166" s="77"/>
    </row>
    <row r="167" spans="1:7" ht="15.75" customHeight="1">
      <c r="A167" s="54"/>
      <c r="B167" s="57" t="s">
        <v>129</v>
      </c>
      <c r="C167" s="75" t="s">
        <v>140</v>
      </c>
      <c r="D167" s="75" t="s">
        <v>137</v>
      </c>
      <c r="E167" s="132">
        <v>2200</v>
      </c>
      <c r="F167" s="21" t="s">
        <v>64</v>
      </c>
      <c r="G167" s="77">
        <f>E167</f>
        <v>2200</v>
      </c>
    </row>
    <row r="168" spans="1:7" ht="14.25" customHeight="1">
      <c r="A168" s="54"/>
      <c r="B168" s="57" t="s">
        <v>130</v>
      </c>
      <c r="C168" s="75" t="s">
        <v>141</v>
      </c>
      <c r="D168" s="75" t="s">
        <v>137</v>
      </c>
      <c r="E168" s="107">
        <v>6</v>
      </c>
      <c r="F168" s="21" t="s">
        <v>64</v>
      </c>
      <c r="G168" s="77">
        <f>E168</f>
        <v>6</v>
      </c>
    </row>
    <row r="169" spans="1:7" ht="15" customHeight="1">
      <c r="A169" s="54"/>
      <c r="B169" s="57" t="s">
        <v>142</v>
      </c>
      <c r="C169" s="75" t="s">
        <v>141</v>
      </c>
      <c r="D169" s="75" t="s">
        <v>137</v>
      </c>
      <c r="E169" s="107">
        <v>593.26</v>
      </c>
      <c r="F169" s="21" t="s">
        <v>64</v>
      </c>
      <c r="G169" s="79">
        <f>E169</f>
        <v>593.26</v>
      </c>
    </row>
    <row r="170" spans="1:7" ht="17.25" customHeight="1">
      <c r="A170" s="54"/>
      <c r="B170" s="74" t="s">
        <v>99</v>
      </c>
      <c r="C170" s="75"/>
      <c r="D170" s="75"/>
      <c r="E170" s="107"/>
      <c r="F170" s="21" t="s">
        <v>64</v>
      </c>
      <c r="G170" s="55"/>
    </row>
    <row r="171" spans="1:7" ht="29.25" customHeight="1">
      <c r="A171" s="54"/>
      <c r="B171" s="57" t="s">
        <v>143</v>
      </c>
      <c r="C171" s="75"/>
      <c r="D171" s="75"/>
      <c r="E171" s="107"/>
      <c r="F171" s="21" t="s">
        <v>64</v>
      </c>
      <c r="G171" s="55"/>
    </row>
    <row r="172" spans="1:7" ht="33.75" customHeight="1">
      <c r="A172" s="54"/>
      <c r="B172" s="57" t="s">
        <v>144</v>
      </c>
      <c r="C172" s="75" t="s">
        <v>78</v>
      </c>
      <c r="D172" s="75" t="s">
        <v>101</v>
      </c>
      <c r="E172" s="120">
        <f>E147/E162</f>
        <v>5.940893753229486</v>
      </c>
      <c r="F172" s="21" t="s">
        <v>64</v>
      </c>
      <c r="G172" s="79">
        <f aca="true" t="shared" si="5" ref="G172:G178">E172</f>
        <v>5.940893753229486</v>
      </c>
    </row>
    <row r="173" spans="1:7" ht="45.75" customHeight="1">
      <c r="A173" s="54"/>
      <c r="B173" s="57" t="s">
        <v>145</v>
      </c>
      <c r="C173" s="75" t="s">
        <v>78</v>
      </c>
      <c r="D173" s="75" t="s">
        <v>101</v>
      </c>
      <c r="E173" s="120">
        <f>E149/E163</f>
        <v>0.9454199065156524</v>
      </c>
      <c r="F173" s="21" t="s">
        <v>64</v>
      </c>
      <c r="G173" s="79">
        <f t="shared" si="5"/>
        <v>0.9454199065156524</v>
      </c>
    </row>
    <row r="174" spans="1:7" ht="30.75" customHeight="1">
      <c r="A174" s="54"/>
      <c r="B174" s="57" t="s">
        <v>146</v>
      </c>
      <c r="C174" s="75" t="s">
        <v>78</v>
      </c>
      <c r="D174" s="75" t="s">
        <v>101</v>
      </c>
      <c r="E174" s="120">
        <f>E151/E164</f>
        <v>0.023244240336994695</v>
      </c>
      <c r="F174" s="21" t="s">
        <v>64</v>
      </c>
      <c r="G174" s="79">
        <f t="shared" si="5"/>
        <v>0.023244240336994695</v>
      </c>
    </row>
    <row r="175" spans="1:7" ht="35.25" customHeight="1">
      <c r="A175" s="54"/>
      <c r="B175" s="57" t="s">
        <v>147</v>
      </c>
      <c r="C175" s="75" t="s">
        <v>78</v>
      </c>
      <c r="D175" s="75" t="s">
        <v>101</v>
      </c>
      <c r="E175" s="120">
        <f>E153/E165</f>
        <v>0.04232469993682881</v>
      </c>
      <c r="F175" s="21" t="s">
        <v>64</v>
      </c>
      <c r="G175" s="79">
        <f t="shared" si="5"/>
        <v>0.04232469993682881</v>
      </c>
    </row>
    <row r="176" spans="1:7" ht="17.25" customHeight="1">
      <c r="A176" s="54"/>
      <c r="B176" s="57" t="s">
        <v>148</v>
      </c>
      <c r="C176" s="75" t="s">
        <v>78</v>
      </c>
      <c r="D176" s="75" t="s">
        <v>101</v>
      </c>
      <c r="E176" s="120">
        <f>E157/E167</f>
        <v>0.02727272727272727</v>
      </c>
      <c r="F176" s="21" t="s">
        <v>64</v>
      </c>
      <c r="G176" s="79">
        <f t="shared" si="5"/>
        <v>0.02727272727272727</v>
      </c>
    </row>
    <row r="177" spans="1:7" ht="17.25" customHeight="1">
      <c r="A177" s="54"/>
      <c r="B177" s="57" t="s">
        <v>149</v>
      </c>
      <c r="C177" s="75" t="s">
        <v>78</v>
      </c>
      <c r="D177" s="75" t="s">
        <v>101</v>
      </c>
      <c r="E177" s="120">
        <f>E158/E168</f>
        <v>10</v>
      </c>
      <c r="F177" s="21" t="s">
        <v>64</v>
      </c>
      <c r="G177" s="79">
        <f t="shared" si="5"/>
        <v>10</v>
      </c>
    </row>
    <row r="178" spans="1:7" ht="19.5" customHeight="1">
      <c r="A178" s="54"/>
      <c r="B178" s="57" t="s">
        <v>142</v>
      </c>
      <c r="C178" s="75" t="s">
        <v>78</v>
      </c>
      <c r="D178" s="75" t="s">
        <v>101</v>
      </c>
      <c r="E178" s="120">
        <f>E159/E169</f>
        <v>44.499882007888615</v>
      </c>
      <c r="F178" s="21" t="s">
        <v>64</v>
      </c>
      <c r="G178" s="79">
        <f t="shared" si="5"/>
        <v>44.499882007888615</v>
      </c>
    </row>
    <row r="179" spans="1:7" ht="18.75" customHeight="1">
      <c r="A179" s="54"/>
      <c r="B179" s="74" t="s">
        <v>104</v>
      </c>
      <c r="C179" s="75"/>
      <c r="D179" s="75"/>
      <c r="E179" s="107"/>
      <c r="F179" s="21" t="s">
        <v>64</v>
      </c>
      <c r="G179" s="55"/>
    </row>
    <row r="180" spans="1:7" ht="54" customHeight="1">
      <c r="A180" s="54"/>
      <c r="B180" s="80" t="s">
        <v>150</v>
      </c>
      <c r="C180" s="75" t="s">
        <v>106</v>
      </c>
      <c r="D180" s="75" t="s">
        <v>101</v>
      </c>
      <c r="E180" s="107">
        <v>100</v>
      </c>
      <c r="F180" s="21" t="s">
        <v>64</v>
      </c>
      <c r="G180" s="81">
        <f>E180</f>
        <v>100</v>
      </c>
    </row>
    <row r="181" spans="1:9" s="36" customFormat="1" ht="16.5" customHeight="1">
      <c r="A181" s="82" t="s">
        <v>25</v>
      </c>
      <c r="B181" s="207" t="s">
        <v>151</v>
      </c>
      <c r="C181" s="207"/>
      <c r="D181" s="207"/>
      <c r="E181" s="207"/>
      <c r="F181" s="207"/>
      <c r="G181" s="207"/>
      <c r="H181" s="83"/>
      <c r="I181" s="83"/>
    </row>
    <row r="182" spans="1:9" ht="15.75">
      <c r="A182" s="84"/>
      <c r="B182" s="85" t="s">
        <v>152</v>
      </c>
      <c r="C182" s="75"/>
      <c r="D182" s="75"/>
      <c r="E182" s="133"/>
      <c r="F182" s="87"/>
      <c r="G182" s="86"/>
      <c r="H182" s="14"/>
      <c r="I182" s="14"/>
    </row>
    <row r="183" spans="1:9" ht="31.5">
      <c r="A183" s="84"/>
      <c r="B183" s="80" t="s">
        <v>153</v>
      </c>
      <c r="C183" s="75" t="s">
        <v>78</v>
      </c>
      <c r="D183" s="75" t="s">
        <v>154</v>
      </c>
      <c r="E183" s="180">
        <f>E184+E185</f>
        <v>9812.85</v>
      </c>
      <c r="F183" s="88">
        <f>F184</f>
        <v>1206899</v>
      </c>
      <c r="G183" s="88">
        <f>E183+F183</f>
        <v>1216711.85</v>
      </c>
      <c r="H183" s="14"/>
      <c r="I183" s="14"/>
    </row>
    <row r="184" spans="1:9" ht="76.5">
      <c r="A184" s="84"/>
      <c r="B184" s="89" t="s">
        <v>171</v>
      </c>
      <c r="C184" s="75" t="s">
        <v>78</v>
      </c>
      <c r="D184" s="75" t="s">
        <v>101</v>
      </c>
      <c r="E184" s="134">
        <v>0</v>
      </c>
      <c r="F184" s="88">
        <f>1208676.87-1777.87</f>
        <v>1206899</v>
      </c>
      <c r="G184" s="179">
        <v>0</v>
      </c>
      <c r="H184" s="14"/>
      <c r="I184" s="14"/>
    </row>
    <row r="185" spans="1:9" ht="15.75">
      <c r="A185" s="84"/>
      <c r="B185" s="89" t="s">
        <v>172</v>
      </c>
      <c r="C185" s="75" t="s">
        <v>78</v>
      </c>
      <c r="D185" s="75" t="s">
        <v>101</v>
      </c>
      <c r="E185" s="180">
        <v>9812.85</v>
      </c>
      <c r="F185" s="88">
        <v>0</v>
      </c>
      <c r="G185" s="88">
        <f>E185+F185</f>
        <v>9812.85</v>
      </c>
      <c r="H185" s="14"/>
      <c r="I185" s="14"/>
    </row>
    <row r="186" spans="1:9" ht="15.75">
      <c r="A186" s="84"/>
      <c r="B186" s="85" t="s">
        <v>155</v>
      </c>
      <c r="C186" s="75"/>
      <c r="D186" s="75"/>
      <c r="E186" s="133"/>
      <c r="F186" s="87"/>
      <c r="G186" s="87"/>
      <c r="H186" s="14"/>
      <c r="I186" s="14"/>
    </row>
    <row r="187" spans="1:9" ht="31.5" customHeight="1">
      <c r="A187" s="84"/>
      <c r="B187" s="80" t="s">
        <v>156</v>
      </c>
      <c r="C187" s="75" t="s">
        <v>81</v>
      </c>
      <c r="D187" s="75" t="s">
        <v>101</v>
      </c>
      <c r="E187" s="134">
        <v>0</v>
      </c>
      <c r="F187" s="87">
        <v>22</v>
      </c>
      <c r="G187" s="87">
        <v>0</v>
      </c>
      <c r="H187" s="14"/>
      <c r="I187" s="14"/>
    </row>
    <row r="188" spans="1:9" ht="31.5">
      <c r="A188" s="84"/>
      <c r="B188" s="80" t="s">
        <v>173</v>
      </c>
      <c r="C188" s="75" t="s">
        <v>81</v>
      </c>
      <c r="D188" s="75" t="s">
        <v>101</v>
      </c>
      <c r="E188" s="134">
        <v>4</v>
      </c>
      <c r="F188" s="87">
        <v>0</v>
      </c>
      <c r="G188" s="87">
        <v>4</v>
      </c>
      <c r="H188" s="14"/>
      <c r="I188" s="14"/>
    </row>
    <row r="189" spans="1:9" ht="15.75">
      <c r="A189" s="84"/>
      <c r="B189" s="85" t="s">
        <v>157</v>
      </c>
      <c r="C189" s="75"/>
      <c r="D189" s="75"/>
      <c r="E189" s="134"/>
      <c r="F189" s="87"/>
      <c r="G189" s="87"/>
      <c r="H189" s="14"/>
      <c r="I189" s="14"/>
    </row>
    <row r="190" spans="1:9" ht="31.5">
      <c r="A190" s="84"/>
      <c r="B190" s="80" t="s">
        <v>158</v>
      </c>
      <c r="C190" s="75" t="s">
        <v>78</v>
      </c>
      <c r="D190" s="75" t="s">
        <v>159</v>
      </c>
      <c r="E190" s="134" t="s">
        <v>64</v>
      </c>
      <c r="F190" s="87" t="s">
        <v>64</v>
      </c>
      <c r="G190" s="87" t="s">
        <v>64</v>
      </c>
      <c r="H190" s="14"/>
      <c r="I190" s="14"/>
    </row>
    <row r="191" spans="1:9" ht="47.25">
      <c r="A191" s="84"/>
      <c r="B191" s="80" t="s">
        <v>160</v>
      </c>
      <c r="C191" s="75" t="s">
        <v>78</v>
      </c>
      <c r="D191" s="75" t="s">
        <v>159</v>
      </c>
      <c r="E191" s="133" t="s">
        <v>64</v>
      </c>
      <c r="F191" s="87">
        <f>F184/F187</f>
        <v>54859.045454545456</v>
      </c>
      <c r="G191" s="87">
        <f>F191</f>
        <v>54859.045454545456</v>
      </c>
      <c r="H191" s="14"/>
      <c r="I191" s="14"/>
    </row>
    <row r="192" spans="1:9" ht="36" customHeight="1">
      <c r="A192" s="84"/>
      <c r="B192" s="80" t="s">
        <v>174</v>
      </c>
      <c r="C192" s="75" t="s">
        <v>78</v>
      </c>
      <c r="D192" s="75" t="s">
        <v>101</v>
      </c>
      <c r="E192" s="134">
        <f>E185/E188</f>
        <v>2453.2125</v>
      </c>
      <c r="F192" s="87">
        <v>0</v>
      </c>
      <c r="G192" s="87">
        <f>E192+F192</f>
        <v>2453.2125</v>
      </c>
      <c r="H192" s="14"/>
      <c r="I192" s="14"/>
    </row>
    <row r="193" spans="1:9" ht="15.75">
      <c r="A193" s="84"/>
      <c r="B193" s="85" t="s">
        <v>161</v>
      </c>
      <c r="C193" s="75"/>
      <c r="D193" s="75"/>
      <c r="E193" s="134"/>
      <c r="F193" s="87"/>
      <c r="G193" s="87"/>
      <c r="H193" s="14"/>
      <c r="I193" s="14"/>
    </row>
    <row r="194" spans="1:9" ht="15.75">
      <c r="A194" s="84"/>
      <c r="B194" s="80" t="s">
        <v>162</v>
      </c>
      <c r="C194" s="75" t="s">
        <v>163</v>
      </c>
      <c r="D194" s="75" t="s">
        <v>159</v>
      </c>
      <c r="E194" s="134">
        <v>100</v>
      </c>
      <c r="F194" s="87" t="s">
        <v>64</v>
      </c>
      <c r="G194" s="87">
        <v>100</v>
      </c>
      <c r="H194" s="14"/>
      <c r="I194" s="14"/>
    </row>
    <row r="195" spans="1:9" ht="20.25" customHeight="1">
      <c r="A195" s="156" t="s">
        <v>29</v>
      </c>
      <c r="B195" s="209" t="s">
        <v>179</v>
      </c>
      <c r="C195" s="210"/>
      <c r="D195" s="210"/>
      <c r="E195" s="210"/>
      <c r="F195" s="210"/>
      <c r="G195" s="211"/>
      <c r="H195" s="14"/>
      <c r="I195" s="14"/>
    </row>
    <row r="196" spans="1:7" ht="15.75" customHeight="1">
      <c r="A196" s="157"/>
      <c r="B196" s="158" t="s">
        <v>152</v>
      </c>
      <c r="C196" s="159"/>
      <c r="D196" s="160"/>
      <c r="E196" s="161"/>
      <c r="F196" s="162"/>
      <c r="G196" s="163"/>
    </row>
    <row r="197" spans="1:7" ht="30" customHeight="1">
      <c r="A197" s="157"/>
      <c r="B197" s="160" t="s">
        <v>180</v>
      </c>
      <c r="C197" s="165" t="s">
        <v>78</v>
      </c>
      <c r="D197" s="165" t="s">
        <v>159</v>
      </c>
      <c r="E197" s="161"/>
      <c r="F197" s="172">
        <v>1777.87</v>
      </c>
      <c r="G197" s="176">
        <f>F197</f>
        <v>1777.87</v>
      </c>
    </row>
    <row r="198" spans="1:7" ht="15.75" customHeight="1">
      <c r="A198" s="157"/>
      <c r="B198" s="158" t="s">
        <v>155</v>
      </c>
      <c r="C198" s="159"/>
      <c r="D198" s="165"/>
      <c r="E198" s="161"/>
      <c r="F198" s="162"/>
      <c r="G198" s="177"/>
    </row>
    <row r="199" spans="1:7" ht="19.5" customHeight="1">
      <c r="A199" s="157"/>
      <c r="B199" s="164" t="s">
        <v>181</v>
      </c>
      <c r="C199" s="165" t="s">
        <v>81</v>
      </c>
      <c r="D199" s="165" t="s">
        <v>159</v>
      </c>
      <c r="E199" s="161"/>
      <c r="F199" s="173">
        <v>1</v>
      </c>
      <c r="G199" s="177">
        <f>F199</f>
        <v>1</v>
      </c>
    </row>
    <row r="200" spans="1:7" ht="15.75" customHeight="1">
      <c r="A200" s="157"/>
      <c r="B200" s="85" t="s">
        <v>157</v>
      </c>
      <c r="C200" s="159"/>
      <c r="D200" s="160"/>
      <c r="E200" s="161"/>
      <c r="F200" s="162"/>
      <c r="G200" s="177"/>
    </row>
    <row r="201" spans="1:7" ht="30" customHeight="1">
      <c r="A201" s="157"/>
      <c r="B201" s="160" t="s">
        <v>182</v>
      </c>
      <c r="C201" s="165" t="s">
        <v>78</v>
      </c>
      <c r="D201" s="165" t="s">
        <v>159</v>
      </c>
      <c r="E201" s="161"/>
      <c r="F201" s="172">
        <v>60000</v>
      </c>
      <c r="G201" s="176">
        <f>F201</f>
        <v>60000</v>
      </c>
    </row>
    <row r="202" spans="1:7" ht="15.75" customHeight="1">
      <c r="A202" s="167"/>
      <c r="B202" s="168" t="s">
        <v>161</v>
      </c>
      <c r="C202" s="169"/>
      <c r="D202" s="170"/>
      <c r="E202" s="171"/>
      <c r="F202" s="174"/>
      <c r="G202" s="178"/>
    </row>
    <row r="203" spans="1:7" ht="15.75" customHeight="1">
      <c r="A203" s="157"/>
      <c r="B203" s="160" t="s">
        <v>162</v>
      </c>
      <c r="C203" s="166" t="s">
        <v>163</v>
      </c>
      <c r="D203" s="165" t="s">
        <v>159</v>
      </c>
      <c r="E203" s="161"/>
      <c r="F203" s="175">
        <v>3</v>
      </c>
      <c r="G203" s="176">
        <f>F203</f>
        <v>3</v>
      </c>
    </row>
    <row r="204" spans="1:7" ht="15.75">
      <c r="A204" s="22" t="s">
        <v>175</v>
      </c>
      <c r="B204" s="22"/>
      <c r="C204" s="22"/>
      <c r="D204" s="90"/>
      <c r="E204" s="135"/>
      <c r="F204" s="216" t="s">
        <v>176</v>
      </c>
      <c r="G204" s="216"/>
    </row>
    <row r="205" spans="1:7" ht="15">
      <c r="A205" s="91"/>
      <c r="B205" s="91"/>
      <c r="C205" s="91"/>
      <c r="D205" s="92" t="s">
        <v>164</v>
      </c>
      <c r="E205" s="136"/>
      <c r="F205" s="212" t="s">
        <v>165</v>
      </c>
      <c r="G205" s="212"/>
    </row>
    <row r="206" spans="1:7" ht="15.75" customHeight="1">
      <c r="A206" s="213"/>
      <c r="B206" s="213"/>
      <c r="C206" s="91"/>
      <c r="D206" s="16"/>
      <c r="E206" s="137"/>
      <c r="F206" s="91"/>
      <c r="G206" s="91"/>
    </row>
    <row r="207" spans="1:7" ht="15.75" customHeight="1">
      <c r="A207" s="214"/>
      <c r="B207" s="214"/>
      <c r="C207" s="91"/>
      <c r="E207" s="137"/>
      <c r="F207" s="91"/>
      <c r="G207" s="91"/>
    </row>
    <row r="208" spans="1:7" ht="15.75" customHeight="1">
      <c r="A208" s="22" t="s">
        <v>166</v>
      </c>
      <c r="B208" s="22"/>
      <c r="C208" s="22"/>
      <c r="D208" s="90"/>
      <c r="E208" s="135"/>
      <c r="F208" s="208" t="s">
        <v>167</v>
      </c>
      <c r="G208" s="208"/>
    </row>
    <row r="209" spans="1:7" ht="15.75">
      <c r="A209" s="22"/>
      <c r="B209" s="22"/>
      <c r="C209" s="91"/>
      <c r="D209" s="92" t="s">
        <v>164</v>
      </c>
      <c r="E209" s="138"/>
      <c r="F209" s="212" t="s">
        <v>165</v>
      </c>
      <c r="G209" s="212"/>
    </row>
    <row r="210" spans="1:7" ht="15.75">
      <c r="A210" s="22"/>
      <c r="B210" s="36" t="s">
        <v>168</v>
      </c>
      <c r="C210" s="91"/>
      <c r="D210" s="92"/>
      <c r="E210" s="138"/>
      <c r="F210" s="93"/>
      <c r="G210" s="94"/>
    </row>
    <row r="211" spans="1:7" ht="15.75" customHeight="1">
      <c r="A211" s="2"/>
      <c r="B211" s="95"/>
      <c r="C211" s="16"/>
      <c r="F211" s="215"/>
      <c r="G211" s="215"/>
    </row>
    <row r="212" ht="15">
      <c r="B212" s="96"/>
    </row>
    <row r="213" ht="15">
      <c r="B213" s="36"/>
    </row>
  </sheetData>
  <sheetProtection selectLockedCells="1" selectUnlockedCells="1"/>
  <mergeCells count="51">
    <mergeCell ref="F211:G211"/>
    <mergeCell ref="F204:G204"/>
    <mergeCell ref="F209:G209"/>
    <mergeCell ref="F208:G208"/>
    <mergeCell ref="A207:B207"/>
    <mergeCell ref="A206:B206"/>
    <mergeCell ref="F205:G205"/>
    <mergeCell ref="B65:G65"/>
    <mergeCell ref="B69:G69"/>
    <mergeCell ref="B111:G111"/>
    <mergeCell ref="B144:G144"/>
    <mergeCell ref="B181:G181"/>
    <mergeCell ref="B195:G195"/>
    <mergeCell ref="B41:G41"/>
    <mergeCell ref="B42:G42"/>
    <mergeCell ref="A45:A46"/>
    <mergeCell ref="B45:G45"/>
    <mergeCell ref="A55:B55"/>
    <mergeCell ref="A57:A58"/>
    <mergeCell ref="B57:G57"/>
    <mergeCell ref="B43:G43"/>
    <mergeCell ref="B34:G34"/>
    <mergeCell ref="B35:G35"/>
    <mergeCell ref="B36:D36"/>
    <mergeCell ref="B38:G38"/>
    <mergeCell ref="B39:G39"/>
    <mergeCell ref="B40:G40"/>
    <mergeCell ref="B26:G26"/>
    <mergeCell ref="B27:G27"/>
    <mergeCell ref="B28:G28"/>
    <mergeCell ref="B29:G29"/>
    <mergeCell ref="B31:G31"/>
    <mergeCell ref="B33:G33"/>
    <mergeCell ref="E17:F17"/>
    <mergeCell ref="B21:G21"/>
    <mergeCell ref="B22:G22"/>
    <mergeCell ref="B23:G23"/>
    <mergeCell ref="B24:G24"/>
    <mergeCell ref="B25:G25"/>
    <mergeCell ref="A10:G10"/>
    <mergeCell ref="D12:F12"/>
    <mergeCell ref="D13:E13"/>
    <mergeCell ref="D14:F14"/>
    <mergeCell ref="D15:E15"/>
    <mergeCell ref="E16:F16"/>
    <mergeCell ref="E1:G1"/>
    <mergeCell ref="E4:G4"/>
    <mergeCell ref="E5:G5"/>
    <mergeCell ref="E6:G6"/>
    <mergeCell ref="E7:G7"/>
    <mergeCell ref="A9:G9"/>
  </mergeCells>
  <printOptions/>
  <pageMargins left="0.19652777777777777" right="0.15763888888888888" top="1.18125" bottom="0.27569444444444446" header="0.5118055555555555" footer="0.5118055555555555"/>
  <pageSetup fitToHeight="8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E9" sqref="E9"/>
    </sheetView>
  </sheetViews>
  <sheetFormatPr defaultColWidth="9.140625" defaultRowHeight="15"/>
  <cols>
    <col min="2" max="7" width="9.140625" style="0" customWidth="1"/>
  </cols>
  <sheetData>
    <row r="1" spans="1:3" ht="15.75">
      <c r="A1" s="154"/>
      <c r="B1" s="217"/>
      <c r="C1" s="217"/>
    </row>
    <row r="2" spans="1:3" ht="15.75">
      <c r="A2" s="154"/>
      <c r="B2" s="217"/>
      <c r="C2" s="217"/>
    </row>
    <row r="3" spans="1:3" ht="15.75">
      <c r="A3" s="154"/>
      <c r="B3" s="217"/>
      <c r="C3" s="217"/>
    </row>
    <row r="4" spans="1:3" ht="15.75">
      <c r="A4" s="154"/>
      <c r="B4" s="217"/>
      <c r="C4" s="217"/>
    </row>
    <row r="5" spans="1:3" ht="15.75">
      <c r="A5" s="154"/>
      <c r="B5" s="217"/>
      <c r="C5" s="217"/>
    </row>
    <row r="6" spans="1:3" ht="15.75">
      <c r="A6" s="154"/>
      <c r="B6" s="217"/>
      <c r="C6" s="217"/>
    </row>
    <row r="7" spans="1:3" ht="15.75">
      <c r="A7" s="154"/>
      <c r="B7" s="217"/>
      <c r="C7" s="2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user4</cp:lastModifiedBy>
  <cp:lastPrinted>2020-11-09T13:44:13Z</cp:lastPrinted>
  <dcterms:modified xsi:type="dcterms:W3CDTF">2020-11-23T12:41:27Z</dcterms:modified>
  <cp:category/>
  <cp:version/>
  <cp:contentType/>
  <cp:contentStatus/>
</cp:coreProperties>
</file>